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9600" windowHeight="4785" activeTab="0"/>
  </bookViews>
  <sheets>
    <sheet name="Weekly Payments" sheetId="1" r:id="rId1"/>
    <sheet name="Principal Amount" sheetId="2" r:id="rId2"/>
  </sheets>
  <definedNames>
    <definedName name="_xlnm.Print_Area" localSheetId="1">'Principal Amount'!$A$1:$K$56</definedName>
    <definedName name="_xlnm.Print_Area" localSheetId="0">'Weekly Payments'!$A$1:$K$61</definedName>
  </definedNames>
  <calcPr fullCalcOnLoad="1"/>
</workbook>
</file>

<file path=xl/sharedStrings.xml><?xml version="1.0" encoding="utf-8"?>
<sst xmlns="http://schemas.openxmlformats.org/spreadsheetml/2006/main" count="81" uniqueCount="64">
  <si>
    <t>Worksheet For The Calculation of Interest At 10% Up to the End of the Period</t>
  </si>
  <si>
    <t>Of Weekly Payments at Compound and Simple Interest</t>
  </si>
  <si>
    <t>Step</t>
  </si>
  <si>
    <t>A</t>
  </si>
  <si>
    <t xml:space="preserve">                                                  The Date you have entered in Box A is:</t>
  </si>
  <si>
    <t>ENTER the Date of the First Day Following</t>
  </si>
  <si>
    <t>B</t>
  </si>
  <si>
    <t>If the the first day following the last payment day</t>
  </si>
  <si>
    <t xml:space="preserve">                                                  The Date you have entered in Box B is:</t>
  </si>
  <si>
    <t>C</t>
  </si>
  <si>
    <t>D</t>
  </si>
  <si>
    <t>E</t>
  </si>
  <si>
    <t>F</t>
  </si>
  <si>
    <t>COMPOUND INTEREST CALCULATION at 10%</t>
  </si>
  <si>
    <t>Compound Interest Accrued up to End of Payments Period</t>
  </si>
  <si>
    <t>G</t>
  </si>
  <si>
    <t>Total Weekly Payments</t>
  </si>
  <si>
    <t>H</t>
  </si>
  <si>
    <t xml:space="preserve">Weekly Payments plus Accrued Compound Interest  </t>
  </si>
  <si>
    <t>I</t>
  </si>
  <si>
    <t>Up to End of Periodic Payments Period</t>
  </si>
  <si>
    <t>Simple Interest Accrued up to End of Payments Period</t>
  </si>
  <si>
    <t>J</t>
  </si>
  <si>
    <t>K</t>
  </si>
  <si>
    <t xml:space="preserve">Weekly Payments plus Accrued Simple Interest  </t>
  </si>
  <si>
    <t>L</t>
  </si>
  <si>
    <t>This spreadsheet assumes that interest accrues from the end of the first week through to the end of the payments period.</t>
  </si>
  <si>
    <t>If this assumption is inappropriate for your calculation, please consult another source.</t>
  </si>
  <si>
    <r>
      <t xml:space="preserve">Number of </t>
    </r>
    <r>
      <rPr>
        <b/>
        <sz val="10"/>
        <rFont val="Arial"/>
        <family val="0"/>
      </rPr>
      <t xml:space="preserve">Total Days in </t>
    </r>
    <r>
      <rPr>
        <sz val="10"/>
        <rFont val="Arial"/>
        <family val="2"/>
      </rPr>
      <t>Payments Period</t>
    </r>
  </si>
  <si>
    <r>
      <t xml:space="preserve">Number of </t>
    </r>
    <r>
      <rPr>
        <b/>
        <sz val="10"/>
        <rFont val="Arial"/>
        <family val="0"/>
      </rPr>
      <t>Whole Weeks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in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Payments Period</t>
    </r>
  </si>
  <si>
    <r>
      <t xml:space="preserve">Number of </t>
    </r>
    <r>
      <rPr>
        <b/>
        <sz val="10"/>
        <rFont val="Arial"/>
        <family val="0"/>
      </rPr>
      <t>Days</t>
    </r>
    <r>
      <rPr>
        <sz val="10"/>
        <rFont val="Arial"/>
        <family val="0"/>
      </rPr>
      <t xml:space="preserve"> in the Final Partial Week of Payments Period</t>
    </r>
  </si>
  <si>
    <t>Worksheet to Calculate Interest at 10% over a Period of Time on a Principal Amount</t>
  </si>
  <si>
    <t>Calculations For Both Simple and Compound Interest</t>
  </si>
  <si>
    <t>ENTER the Date of the First Day From Which Interest Accrues</t>
  </si>
  <si>
    <t>On a Principal Amount IN BOX A</t>
  </si>
  <si>
    <t>If the the first day from which interest accrues on a principal amount</t>
  </si>
  <si>
    <t>was December 21, 2002, enter 12212002, that is, (MMDDYYYY)</t>
  </si>
  <si>
    <t>ENTER the Date Up To Which Interest Accrues on the</t>
  </si>
  <si>
    <t>Principal Amount IN BOX B</t>
  </si>
  <si>
    <t>If the date is August 5, 2004 enter 08052004, that is, (MMDDYYYY)</t>
  </si>
  <si>
    <t>Interest Accrual Period is Box E</t>
  </si>
  <si>
    <t xml:space="preserve">ENTER The Amount of Principal On Which Interest Will </t>
  </si>
  <si>
    <t>Accrue IN BOX F</t>
  </si>
  <si>
    <t xml:space="preserve">If a principal amount or a stream of periodic payments had accrued </t>
  </si>
  <si>
    <t>Principal or Payments plus the interest that had accrued.</t>
  </si>
  <si>
    <t>COMPOUND INTEREST CALCULATION AT 10%</t>
  </si>
  <si>
    <t xml:space="preserve">Accrued COMPOUND Interest Over the Accrual Period </t>
  </si>
  <si>
    <t>Defined In Section 2, Above</t>
  </si>
  <si>
    <t>Principal Plus Accrued Compound Interest</t>
  </si>
  <si>
    <t>Accrued SIMPLE Interest Over the Accrual Period Defined</t>
  </si>
  <si>
    <t>In Section 2, Above</t>
  </si>
  <si>
    <t>Principal Plus Accrued Simple Interest</t>
  </si>
  <si>
    <r>
      <t>The time from the first date to the last date is the</t>
    </r>
    <r>
      <rPr>
        <b/>
        <sz val="12"/>
        <rFont val="Perpetua"/>
        <family val="1"/>
      </rPr>
      <t xml:space="preserve"> Interest Accrual Period</t>
    </r>
  </si>
  <si>
    <r>
      <t xml:space="preserve">Number of </t>
    </r>
    <r>
      <rPr>
        <b/>
        <sz val="10"/>
        <rFont val="Arial"/>
        <family val="0"/>
      </rPr>
      <t>Total Days</t>
    </r>
    <r>
      <rPr>
        <sz val="10"/>
        <rFont val="Arial"/>
        <family val="0"/>
      </rPr>
      <t xml:space="preserve"> in the Interest Accrual Period</t>
    </r>
  </si>
  <si>
    <r>
      <t xml:space="preserve">Number of </t>
    </r>
    <r>
      <rPr>
        <b/>
        <sz val="10"/>
        <rFont val="Arial"/>
        <family val="0"/>
      </rPr>
      <t>Whole Weeks</t>
    </r>
    <r>
      <rPr>
        <sz val="10"/>
        <rFont val="Arial"/>
        <family val="0"/>
      </rPr>
      <t xml:space="preserve"> in the Interest Accrual Period</t>
    </r>
  </si>
  <si>
    <r>
      <t xml:space="preserve">Number of </t>
    </r>
    <r>
      <rPr>
        <b/>
        <sz val="10"/>
        <rFont val="Arial"/>
        <family val="0"/>
      </rPr>
      <t>Days</t>
    </r>
    <r>
      <rPr>
        <sz val="10"/>
        <rFont val="Arial"/>
        <family val="0"/>
      </rPr>
      <t xml:space="preserve"> in the Final Partial Week of the</t>
    </r>
  </si>
  <si>
    <r>
      <t xml:space="preserve">interest from a </t>
    </r>
    <r>
      <rPr>
        <b/>
        <sz val="10"/>
        <rFont val="Arial"/>
        <family val="2"/>
      </rPr>
      <t>prior period</t>
    </r>
    <r>
      <rPr>
        <sz val="10"/>
        <rFont val="Arial"/>
        <family val="0"/>
      </rPr>
      <t xml:space="preserve">, the amount in Box F might then be the original </t>
    </r>
  </si>
  <si>
    <t>The Last Day of Periodic Payments IN BOX B</t>
  </si>
  <si>
    <t>ENTER the Date of the First Day of Periodic Payments IN BOX A</t>
  </si>
  <si>
    <t>If the date was July 5, 1995 enter 7051999, that is, (MMDDYYYY)</t>
  </si>
  <si>
    <t>ENTER Amount Per Week IN BOX F</t>
  </si>
  <si>
    <t>SIMPLE INTEREST CALCULATION at 10% *</t>
  </si>
  <si>
    <t>* Note: A constant rate of simple interest implies a decreasing effective rate of interest for periods over one year.</t>
  </si>
  <si>
    <t>SIMPLE INTEREST CALCULATION AT 10% 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</si>
</sst>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dyyyy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_);_(* \(#,##0\);_(* &quot;-&quot;??_);_(@_)"/>
    <numFmt numFmtId="175" formatCode="#,##0.0_);\(#,##0.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name val="Perpetua"/>
      <family val="1"/>
    </font>
    <font>
      <sz val="12"/>
      <name val="Perpet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0" fillId="33" borderId="10" xfId="0" applyNumberForma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hidden="1"/>
    </xf>
    <xf numFmtId="0" fontId="0" fillId="0" borderId="0" xfId="0" applyFont="1" applyAlignment="1">
      <alignment/>
    </xf>
    <xf numFmtId="1" fontId="0" fillId="34" borderId="11" xfId="0" applyNumberForma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4" fontId="0" fillId="33" borderId="11" xfId="44" applyFill="1" applyBorder="1" applyAlignment="1" applyProtection="1">
      <alignment/>
      <protection locked="0"/>
    </xf>
    <xf numFmtId="44" fontId="0" fillId="34" borderId="0" xfId="44" applyFill="1" applyBorder="1" applyAlignment="1" applyProtection="1">
      <alignment/>
      <protection hidden="1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Continuous"/>
    </xf>
    <xf numFmtId="44" fontId="0" fillId="34" borderId="13" xfId="44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4" fontId="0" fillId="34" borderId="0" xfId="44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 hidden="1"/>
    </xf>
    <xf numFmtId="44" fontId="0" fillId="34" borderId="11" xfId="44" applyFill="1" applyBorder="1" applyAlignment="1" applyProtection="1">
      <alignment/>
      <protection hidden="1"/>
    </xf>
    <xf numFmtId="44" fontId="0" fillId="0" borderId="11" xfId="44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 applyProtection="1">
      <alignment/>
      <protection hidden="1"/>
    </xf>
    <xf numFmtId="44" fontId="0" fillId="34" borderId="13" xfId="44" applyFill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centerContinuous"/>
    </xf>
    <xf numFmtId="14" fontId="7" fillId="34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" fontId="0" fillId="0" borderId="11" xfId="0" applyNumberFormat="1" applyBorder="1" applyAlignment="1" applyProtection="1">
      <alignment/>
      <protection hidden="1"/>
    </xf>
    <xf numFmtId="44" fontId="0" fillId="0" borderId="0" xfId="0" applyNumberFormat="1" applyAlignment="1">
      <alignment/>
    </xf>
    <xf numFmtId="0" fontId="0" fillId="0" borderId="12" xfId="0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34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centerContinuous"/>
      <protection locked="0"/>
    </xf>
    <xf numFmtId="43" fontId="0" fillId="0" borderId="0" xfId="4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tabSelected="1" zoomScalePageLayoutView="0" workbookViewId="0" topLeftCell="A1">
      <selection activeCell="I22" sqref="I22"/>
    </sheetView>
  </sheetViews>
  <sheetFormatPr defaultColWidth="9.140625" defaultRowHeight="12.75"/>
  <cols>
    <col min="7" max="7" width="14.8515625" style="0" customWidth="1"/>
    <col min="8" max="8" width="10.00390625" style="0" customWidth="1"/>
    <col min="9" max="9" width="18.57421875" style="0" customWidth="1"/>
    <col min="12" max="12" width="12.28125" style="0" bestFit="1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</row>
    <row r="2" spans="1:1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30" ht="12.75">
      <c r="A4" s="3" t="s">
        <v>2</v>
      </c>
      <c r="AB4">
        <v>1</v>
      </c>
      <c r="AC4">
        <v>125</v>
      </c>
      <c r="AD4">
        <f aca="true" t="shared" si="0" ref="AD4:AD38">AC4*((($AB$39-AB4)*7/364)*(0.1))</f>
        <v>8.37912087912088</v>
      </c>
    </row>
    <row r="5" spans="1:30" ht="13.5" thickBot="1">
      <c r="A5" s="4"/>
      <c r="AB5">
        <f aca="true" t="shared" si="1" ref="AB5:AB38">AB4+1</f>
        <v>2</v>
      </c>
      <c r="AC5">
        <v>125</v>
      </c>
      <c r="AD5">
        <f t="shared" si="0"/>
        <v>8.138736263736263</v>
      </c>
    </row>
    <row r="6" spans="1:30" ht="13.5" thickBot="1">
      <c r="A6" s="3">
        <v>1</v>
      </c>
      <c r="B6" s="5" t="s">
        <v>58</v>
      </c>
      <c r="C6" s="5"/>
      <c r="D6" s="5"/>
      <c r="E6" s="5"/>
      <c r="F6" s="5"/>
      <c r="H6" s="6" t="s">
        <v>3</v>
      </c>
      <c r="I6" s="7"/>
      <c r="AB6">
        <f t="shared" si="1"/>
        <v>3</v>
      </c>
      <c r="AC6">
        <v>125</v>
      </c>
      <c r="AD6">
        <f t="shared" si="0"/>
        <v>7.898351648351648</v>
      </c>
    </row>
    <row r="7" spans="2:30" ht="12.75">
      <c r="B7" t="s">
        <v>59</v>
      </c>
      <c r="I7" s="8"/>
      <c r="AB7">
        <f t="shared" si="1"/>
        <v>4</v>
      </c>
      <c r="AC7">
        <v>125</v>
      </c>
      <c r="AD7">
        <f t="shared" si="0"/>
        <v>7.657967032967033</v>
      </c>
    </row>
    <row r="8" spans="2:30" ht="12.75">
      <c r="B8" s="9" t="s">
        <v>4</v>
      </c>
      <c r="I8" s="10" t="e">
        <f>DATE(I6-ROUNDDOWN(I6/10000,0)*10000,ROUNDDOWN(I6/1000000,0),ROUNDDOWN(I6/10000,0)-ROUNDDOWN(I6/1000000,0)*100)</f>
        <v>#NUM!</v>
      </c>
      <c r="AB8">
        <f t="shared" si="1"/>
        <v>5</v>
      </c>
      <c r="AC8">
        <v>125</v>
      </c>
      <c r="AD8">
        <f t="shared" si="0"/>
        <v>7.417582417582416</v>
      </c>
    </row>
    <row r="9" spans="28:30" ht="13.5" thickBot="1">
      <c r="AB9">
        <f t="shared" si="1"/>
        <v>6</v>
      </c>
      <c r="AC9">
        <v>125</v>
      </c>
      <c r="AD9">
        <f t="shared" si="0"/>
        <v>7.177197802197802</v>
      </c>
    </row>
    <row r="10" spans="1:30" ht="13.5" thickBot="1">
      <c r="A10" s="3">
        <v>2</v>
      </c>
      <c r="B10" s="5" t="s">
        <v>5</v>
      </c>
      <c r="H10" s="3" t="s">
        <v>6</v>
      </c>
      <c r="I10" s="7"/>
      <c r="AB10">
        <f t="shared" si="1"/>
        <v>7</v>
      </c>
      <c r="AC10">
        <v>125</v>
      </c>
      <c r="AD10">
        <f t="shared" si="0"/>
        <v>6.936813186813186</v>
      </c>
    </row>
    <row r="11" spans="2:30" ht="12.75">
      <c r="B11" s="5" t="s">
        <v>57</v>
      </c>
      <c r="I11" s="8"/>
      <c r="AB11">
        <f t="shared" si="1"/>
        <v>8</v>
      </c>
      <c r="AC11">
        <v>125</v>
      </c>
      <c r="AD11">
        <f t="shared" si="0"/>
        <v>6.69642857142857</v>
      </c>
    </row>
    <row r="12" spans="2:30" ht="12.75">
      <c r="B12" t="s">
        <v>7</v>
      </c>
      <c r="AB12">
        <f t="shared" si="1"/>
        <v>9</v>
      </c>
      <c r="AC12">
        <v>125</v>
      </c>
      <c r="AD12">
        <f t="shared" si="0"/>
        <v>6.456043956043955</v>
      </c>
    </row>
    <row r="13" spans="2:30" ht="12.75">
      <c r="B13" t="s">
        <v>36</v>
      </c>
      <c r="AB13">
        <f t="shared" si="1"/>
        <v>10</v>
      </c>
      <c r="AC13">
        <v>125</v>
      </c>
      <c r="AD13">
        <f t="shared" si="0"/>
        <v>6.2156593406593394</v>
      </c>
    </row>
    <row r="14" spans="2:30" ht="12.75">
      <c r="B14" s="9" t="s">
        <v>8</v>
      </c>
      <c r="I14" s="10" t="e">
        <f>DATE(I10-ROUNDDOWN(I10/10000,0)*10000,ROUNDDOWN(I10/1000000,0),ROUNDDOWN(I10/10000,0)-ROUNDDOWN(I10/1000000,0)*100)</f>
        <v>#NUM!</v>
      </c>
      <c r="AB14">
        <f t="shared" si="1"/>
        <v>11</v>
      </c>
      <c r="AC14">
        <v>125</v>
      </c>
      <c r="AD14">
        <f t="shared" si="0"/>
        <v>5.9752747252747245</v>
      </c>
    </row>
    <row r="15" spans="28:30" ht="12.75">
      <c r="AB15">
        <f t="shared" si="1"/>
        <v>12</v>
      </c>
      <c r="AC15">
        <v>125</v>
      </c>
      <c r="AD15">
        <f t="shared" si="0"/>
        <v>5.7348901098901095</v>
      </c>
    </row>
    <row r="16" spans="1:30" ht="12.75">
      <c r="A16" s="3"/>
      <c r="B16" s="11" t="s">
        <v>28</v>
      </c>
      <c r="C16" s="5"/>
      <c r="D16" s="5"/>
      <c r="E16" s="5"/>
      <c r="F16" s="5"/>
      <c r="G16" s="5"/>
      <c r="H16" s="3" t="s">
        <v>9</v>
      </c>
      <c r="I16" s="12" t="e">
        <f>(I14)-(I8)</f>
        <v>#NUM!</v>
      </c>
      <c r="AB16">
        <f t="shared" si="1"/>
        <v>13</v>
      </c>
      <c r="AC16">
        <v>125</v>
      </c>
      <c r="AD16">
        <f t="shared" si="0"/>
        <v>5.494505494505494</v>
      </c>
    </row>
    <row r="17" spans="28:30" ht="12.75">
      <c r="AB17">
        <f t="shared" si="1"/>
        <v>14</v>
      </c>
      <c r="AC17">
        <v>125</v>
      </c>
      <c r="AD17">
        <f t="shared" si="0"/>
        <v>5.254120879120878</v>
      </c>
    </row>
    <row r="18" spans="1:30" ht="12.75">
      <c r="A18" s="3"/>
      <c r="B18" t="s">
        <v>29</v>
      </c>
      <c r="H18" s="3" t="s">
        <v>10</v>
      </c>
      <c r="I18" s="13" t="e">
        <f>FLOOR(I16/7,1)</f>
        <v>#NUM!</v>
      </c>
      <c r="AB18">
        <f t="shared" si="1"/>
        <v>15</v>
      </c>
      <c r="AC18">
        <v>125</v>
      </c>
      <c r="AD18">
        <f t="shared" si="0"/>
        <v>5.013736263736264</v>
      </c>
    </row>
    <row r="19" spans="1:30" ht="12.75">
      <c r="A19" s="3"/>
      <c r="B19" s="5"/>
      <c r="C19" s="5"/>
      <c r="D19" s="5"/>
      <c r="E19" s="5"/>
      <c r="F19" s="5"/>
      <c r="G19" s="5"/>
      <c r="H19" s="3"/>
      <c r="I19" s="14"/>
      <c r="AB19">
        <f t="shared" si="1"/>
        <v>16</v>
      </c>
      <c r="AC19">
        <v>125</v>
      </c>
      <c r="AD19">
        <f t="shared" si="0"/>
        <v>4.773351648351648</v>
      </c>
    </row>
    <row r="20" spans="1:30" ht="12.75">
      <c r="A20" s="3"/>
      <c r="B20" t="s">
        <v>30</v>
      </c>
      <c r="H20" s="3" t="s">
        <v>11</v>
      </c>
      <c r="I20" s="13" t="e">
        <f>I16-(7*I18)</f>
        <v>#NUM!</v>
      </c>
      <c r="AB20">
        <f t="shared" si="1"/>
        <v>17</v>
      </c>
      <c r="AC20">
        <v>125</v>
      </c>
      <c r="AD20">
        <f t="shared" si="0"/>
        <v>4.532967032967033</v>
      </c>
    </row>
    <row r="21" spans="1:30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AB21">
        <f t="shared" si="1"/>
        <v>18</v>
      </c>
      <c r="AC21">
        <v>125</v>
      </c>
      <c r="AD21">
        <f t="shared" si="0"/>
        <v>4.292582417582417</v>
      </c>
    </row>
    <row r="22" spans="1:30" ht="12.75">
      <c r="A22" s="6">
        <v>3</v>
      </c>
      <c r="B22" s="15" t="s">
        <v>60</v>
      </c>
      <c r="C22" s="14"/>
      <c r="D22" s="14"/>
      <c r="E22" s="14"/>
      <c r="F22" s="14"/>
      <c r="G22" s="14"/>
      <c r="H22" s="6" t="s">
        <v>12</v>
      </c>
      <c r="I22" s="16"/>
      <c r="J22" s="14"/>
      <c r="AB22">
        <f t="shared" si="1"/>
        <v>19</v>
      </c>
      <c r="AC22">
        <v>125</v>
      </c>
      <c r="AD22">
        <f t="shared" si="0"/>
        <v>4.052197802197801</v>
      </c>
    </row>
    <row r="23" spans="1:30" ht="12.75">
      <c r="A23" s="6"/>
      <c r="B23" s="15"/>
      <c r="C23" s="14"/>
      <c r="D23" s="14"/>
      <c r="E23" s="14"/>
      <c r="F23" s="14"/>
      <c r="G23" s="14"/>
      <c r="H23" s="6"/>
      <c r="I23" s="17"/>
      <c r="J23" s="14"/>
      <c r="AB23">
        <f t="shared" si="1"/>
        <v>20</v>
      </c>
      <c r="AC23">
        <v>125</v>
      </c>
      <c r="AD23">
        <f t="shared" si="0"/>
        <v>3.8118131868131857</v>
      </c>
    </row>
    <row r="24" spans="1:30" ht="13.5" thickBot="1">
      <c r="A24" s="6"/>
      <c r="B24" s="15"/>
      <c r="C24" s="14"/>
      <c r="D24" s="14"/>
      <c r="E24" s="14"/>
      <c r="F24" s="14"/>
      <c r="G24" s="14"/>
      <c r="H24" s="6"/>
      <c r="I24" s="17"/>
      <c r="J24" s="14"/>
      <c r="AB24">
        <f t="shared" si="1"/>
        <v>21</v>
      </c>
      <c r="AC24">
        <v>125</v>
      </c>
      <c r="AD24">
        <f t="shared" si="0"/>
        <v>3.5714285714285707</v>
      </c>
    </row>
    <row r="25" spans="1:30" ht="12.75">
      <c r="A25" s="6"/>
      <c r="B25" s="18"/>
      <c r="C25" s="19"/>
      <c r="D25" s="19"/>
      <c r="E25" s="19"/>
      <c r="F25" s="19"/>
      <c r="G25" s="19"/>
      <c r="H25" s="20"/>
      <c r="I25" s="21"/>
      <c r="J25" s="22"/>
      <c r="AB25">
        <f t="shared" si="1"/>
        <v>22</v>
      </c>
      <c r="AC25">
        <v>125</v>
      </c>
      <c r="AD25">
        <f t="shared" si="0"/>
        <v>3.3310439560439553</v>
      </c>
    </row>
    <row r="26" spans="1:30" ht="12.75">
      <c r="A26" s="6"/>
      <c r="B26" s="23" t="s">
        <v>13</v>
      </c>
      <c r="C26" s="14"/>
      <c r="D26" s="14"/>
      <c r="E26" s="14"/>
      <c r="F26" s="14"/>
      <c r="G26" s="14"/>
      <c r="H26" s="6"/>
      <c r="I26" s="24"/>
      <c r="J26" s="25"/>
      <c r="AB26">
        <f t="shared" si="1"/>
        <v>23</v>
      </c>
      <c r="AC26">
        <v>125</v>
      </c>
      <c r="AD26">
        <f t="shared" si="0"/>
        <v>3.09065934065934</v>
      </c>
    </row>
    <row r="27" spans="1:30" ht="12.75">
      <c r="A27" s="6"/>
      <c r="B27" s="23"/>
      <c r="C27" s="14"/>
      <c r="D27" s="14"/>
      <c r="E27" s="14"/>
      <c r="F27" s="14"/>
      <c r="G27" s="14"/>
      <c r="H27" s="6"/>
      <c r="I27" s="17"/>
      <c r="J27" s="25"/>
      <c r="AB27">
        <f t="shared" si="1"/>
        <v>24</v>
      </c>
      <c r="AC27">
        <v>125</v>
      </c>
      <c r="AD27">
        <f t="shared" si="0"/>
        <v>2.8502747252747245</v>
      </c>
    </row>
    <row r="28" spans="1:30" ht="12.75">
      <c r="A28" s="14"/>
      <c r="B28" s="26"/>
      <c r="C28" s="14"/>
      <c r="D28" s="14"/>
      <c r="E28" s="14"/>
      <c r="F28" s="14"/>
      <c r="G28" s="14"/>
      <c r="H28" s="14"/>
      <c r="I28" s="27"/>
      <c r="J28" s="25"/>
      <c r="AB28">
        <f t="shared" si="1"/>
        <v>25</v>
      </c>
      <c r="AC28">
        <v>125</v>
      </c>
      <c r="AD28">
        <f t="shared" si="0"/>
        <v>2.6098901098901095</v>
      </c>
    </row>
    <row r="29" spans="1:30" ht="12.75">
      <c r="A29" s="14"/>
      <c r="B29" s="23" t="s">
        <v>14</v>
      </c>
      <c r="C29" s="14"/>
      <c r="D29" s="14"/>
      <c r="E29" s="14"/>
      <c r="F29" s="14"/>
      <c r="G29" s="14"/>
      <c r="H29" s="6" t="s">
        <v>15</v>
      </c>
      <c r="I29" s="28" t="e">
        <f>I33-I31</f>
        <v>#NUM!</v>
      </c>
      <c r="J29" s="25"/>
      <c r="AB29">
        <f t="shared" si="1"/>
        <v>26</v>
      </c>
      <c r="AC29">
        <v>125</v>
      </c>
      <c r="AD29">
        <f t="shared" si="0"/>
        <v>2.3695054945054936</v>
      </c>
    </row>
    <row r="30" spans="1:30" ht="12.75">
      <c r="A30" s="14"/>
      <c r="B30" s="26"/>
      <c r="C30" s="14"/>
      <c r="D30" s="14"/>
      <c r="E30" s="14"/>
      <c r="F30" s="14"/>
      <c r="G30" s="14"/>
      <c r="H30" s="6"/>
      <c r="I30" s="14"/>
      <c r="J30" s="25"/>
      <c r="AB30">
        <f t="shared" si="1"/>
        <v>27</v>
      </c>
      <c r="AC30">
        <v>125</v>
      </c>
      <c r="AD30">
        <f t="shared" si="0"/>
        <v>2.1291208791208787</v>
      </c>
    </row>
    <row r="31" spans="1:30" ht="12.75">
      <c r="A31" s="14"/>
      <c r="B31" s="23" t="s">
        <v>16</v>
      </c>
      <c r="C31" s="14"/>
      <c r="D31" s="14"/>
      <c r="E31" s="14"/>
      <c r="F31" s="14"/>
      <c r="G31" s="14"/>
      <c r="H31" s="6" t="s">
        <v>17</v>
      </c>
      <c r="I31" s="29" t="e">
        <f>ROUND(I22*(I16/7),2)</f>
        <v>#NUM!</v>
      </c>
      <c r="J31" s="25"/>
      <c r="AB31">
        <f t="shared" si="1"/>
        <v>28</v>
      </c>
      <c r="AC31">
        <v>125</v>
      </c>
      <c r="AD31">
        <f t="shared" si="0"/>
        <v>1.888736263736263</v>
      </c>
    </row>
    <row r="32" spans="1:30" ht="12.75">
      <c r="A32" s="14"/>
      <c r="B32" s="26"/>
      <c r="C32" s="14"/>
      <c r="D32" s="14"/>
      <c r="E32" s="14"/>
      <c r="F32" s="14"/>
      <c r="G32" s="14"/>
      <c r="H32" s="6"/>
      <c r="I32" s="14"/>
      <c r="J32" s="25"/>
      <c r="AB32">
        <f t="shared" si="1"/>
        <v>29</v>
      </c>
      <c r="AC32">
        <v>125</v>
      </c>
      <c r="AD32">
        <f t="shared" si="0"/>
        <v>1.6483516483516476</v>
      </c>
    </row>
    <row r="33" spans="1:30" ht="12.75">
      <c r="A33" s="14"/>
      <c r="B33" s="23" t="s">
        <v>18</v>
      </c>
      <c r="C33" s="14"/>
      <c r="D33" s="14"/>
      <c r="E33" s="14"/>
      <c r="F33" s="14"/>
      <c r="G33" s="14"/>
      <c r="H33" s="6" t="s">
        <v>19</v>
      </c>
      <c r="I33" s="30" t="e">
        <f>IF(I16&lt;=7,I31,ROUND((((((1+0.1/52)^(I18))-1)/(0.1/52))*((1+0.1/52)^(I20/7))*(I22))+(((((1+0.1/365)^(I20))-1)/(0.1/365))*(I22/7)),2))</f>
        <v>#NUM!</v>
      </c>
      <c r="J33" s="25"/>
      <c r="AB33">
        <f t="shared" si="1"/>
        <v>30</v>
      </c>
      <c r="AC33">
        <v>125</v>
      </c>
      <c r="AD33">
        <f t="shared" si="0"/>
        <v>1.4079670329670324</v>
      </c>
    </row>
    <row r="34" spans="1:30" ht="12.75">
      <c r="A34" s="14"/>
      <c r="B34" s="23" t="s">
        <v>20</v>
      </c>
      <c r="C34" s="14"/>
      <c r="D34" s="14"/>
      <c r="E34" s="14"/>
      <c r="F34" s="14"/>
      <c r="G34" s="14"/>
      <c r="H34" s="6"/>
      <c r="I34" s="14"/>
      <c r="J34" s="25"/>
      <c r="AB34">
        <f t="shared" si="1"/>
        <v>31</v>
      </c>
      <c r="AC34">
        <v>125</v>
      </c>
      <c r="AD34">
        <f t="shared" si="0"/>
        <v>1.167582417582417</v>
      </c>
    </row>
    <row r="35" spans="1:30" ht="12.75">
      <c r="A35" s="14"/>
      <c r="B35" s="26"/>
      <c r="C35" s="14"/>
      <c r="D35" s="14"/>
      <c r="E35" s="14"/>
      <c r="F35" s="14"/>
      <c r="G35" s="14"/>
      <c r="H35" s="6"/>
      <c r="I35" s="14"/>
      <c r="J35" s="25"/>
      <c r="AB35">
        <f t="shared" si="1"/>
        <v>32</v>
      </c>
      <c r="AC35">
        <v>125</v>
      </c>
      <c r="AD35">
        <f t="shared" si="0"/>
        <v>0.9271978021978015</v>
      </c>
    </row>
    <row r="36" spans="1:30" ht="13.5" thickBot="1">
      <c r="A36" s="14"/>
      <c r="B36" s="31"/>
      <c r="C36" s="32"/>
      <c r="D36" s="32"/>
      <c r="E36" s="32"/>
      <c r="F36" s="32"/>
      <c r="G36" s="32"/>
      <c r="H36" s="32"/>
      <c r="I36" s="32"/>
      <c r="J36" s="33"/>
      <c r="AB36">
        <f t="shared" si="1"/>
        <v>33</v>
      </c>
      <c r="AC36">
        <v>125</v>
      </c>
      <c r="AD36">
        <f t="shared" si="0"/>
        <v>0.6868131868131861</v>
      </c>
    </row>
    <row r="37" spans="28:30" ht="12.75">
      <c r="AB37">
        <f t="shared" si="1"/>
        <v>34</v>
      </c>
      <c r="AC37">
        <v>125</v>
      </c>
      <c r="AD37">
        <f t="shared" si="0"/>
        <v>0.44642857142857073</v>
      </c>
    </row>
    <row r="38" spans="28:30" ht="12.75">
      <c r="AB38">
        <f t="shared" si="1"/>
        <v>35</v>
      </c>
      <c r="AC38">
        <v>125</v>
      </c>
      <c r="AD38">
        <f t="shared" si="0"/>
        <v>0.2060439560439553</v>
      </c>
    </row>
    <row r="39" spans="9:30" ht="13.5" thickBot="1">
      <c r="I39" s="34"/>
      <c r="AB39">
        <f>35+6/7</f>
        <v>35.857142857142854</v>
      </c>
      <c r="AC39">
        <f>6/7*125</f>
        <v>107.14285714285714</v>
      </c>
      <c r="AD39">
        <f>AC39*((($AB$39-AB39)*7/365)*(0.1))</f>
        <v>0</v>
      </c>
    </row>
    <row r="40" spans="2:10" ht="12.75">
      <c r="B40" s="18"/>
      <c r="C40" s="19"/>
      <c r="D40" s="19"/>
      <c r="E40" s="19"/>
      <c r="F40" s="19"/>
      <c r="G40" s="19"/>
      <c r="H40" s="20"/>
      <c r="I40" s="35"/>
      <c r="J40" s="22"/>
    </row>
    <row r="41" spans="2:32" ht="12.75">
      <c r="B41" s="23" t="s">
        <v>61</v>
      </c>
      <c r="C41" s="14"/>
      <c r="D41" s="14"/>
      <c r="E41" s="14"/>
      <c r="F41" s="14"/>
      <c r="G41" s="14"/>
      <c r="H41" s="6"/>
      <c r="I41" s="24"/>
      <c r="J41" s="25"/>
      <c r="AC41">
        <f>SUM(AC4:AC39)</f>
        <v>4482.142857142857</v>
      </c>
      <c r="AD41">
        <f>SUM(AD4:AD39)</f>
        <v>150.24038461538458</v>
      </c>
      <c r="AF41">
        <f>AC41+AD41</f>
        <v>4632.383241758242</v>
      </c>
    </row>
    <row r="42" spans="2:10" ht="12.75">
      <c r="B42" s="23"/>
      <c r="C42" s="14"/>
      <c r="D42" s="14"/>
      <c r="E42" s="14"/>
      <c r="F42" s="14"/>
      <c r="G42" s="14"/>
      <c r="H42" s="6"/>
      <c r="I42" s="24"/>
      <c r="J42" s="25"/>
    </row>
    <row r="43" spans="2:10" ht="12.75">
      <c r="B43" s="26"/>
      <c r="C43" s="14"/>
      <c r="D43" s="14"/>
      <c r="E43" s="14"/>
      <c r="F43" s="14"/>
      <c r="G43" s="14"/>
      <c r="H43" s="14"/>
      <c r="I43" s="14"/>
      <c r="J43" s="25"/>
    </row>
    <row r="44" spans="2:10" ht="12.75">
      <c r="B44" s="23" t="s">
        <v>21</v>
      </c>
      <c r="C44" s="14"/>
      <c r="D44" s="14"/>
      <c r="E44" s="14"/>
      <c r="F44" s="14"/>
      <c r="G44" s="14"/>
      <c r="H44" s="6" t="s">
        <v>22</v>
      </c>
      <c r="I44" s="28" t="e">
        <f>I48-I46</f>
        <v>#NUM!</v>
      </c>
      <c r="J44" s="25"/>
    </row>
    <row r="45" spans="2:10" ht="12.75">
      <c r="B45" s="26"/>
      <c r="C45" s="14"/>
      <c r="D45" s="14"/>
      <c r="E45" s="14"/>
      <c r="F45" s="14"/>
      <c r="G45" s="14"/>
      <c r="H45" s="6"/>
      <c r="I45" s="14"/>
      <c r="J45" s="25"/>
    </row>
    <row r="46" spans="2:12" ht="12.75">
      <c r="B46" s="23" t="s">
        <v>16</v>
      </c>
      <c r="C46" s="14"/>
      <c r="D46" s="14"/>
      <c r="E46" s="14"/>
      <c r="F46" s="14"/>
      <c r="G46" s="14"/>
      <c r="H46" s="6" t="s">
        <v>23</v>
      </c>
      <c r="I46" s="29" t="e">
        <f>I31</f>
        <v>#NUM!</v>
      </c>
      <c r="J46" s="25"/>
      <c r="L46" s="42"/>
    </row>
    <row r="47" spans="2:10" ht="12.75">
      <c r="B47" s="26"/>
      <c r="C47" s="14"/>
      <c r="D47" s="14"/>
      <c r="E47" s="14"/>
      <c r="F47" s="14"/>
      <c r="G47" s="14"/>
      <c r="H47" s="6"/>
      <c r="I47" s="14"/>
      <c r="J47" s="25"/>
    </row>
    <row r="48" spans="2:12" ht="12.75">
      <c r="B48" s="23" t="s">
        <v>24</v>
      </c>
      <c r="C48" s="14"/>
      <c r="D48" s="14"/>
      <c r="E48" s="14"/>
      <c r="F48" s="14"/>
      <c r="G48" s="14"/>
      <c r="H48" s="6" t="s">
        <v>25</v>
      </c>
      <c r="I48" s="30" t="e">
        <f>IF(I16&lt;=7,0,((0.1)*(I18)*(I18-1)/(2*52))*I22)+(IF(I20&gt;0,(((0.1)*(I18)*(I20/365))*(I22)),0))+I46</f>
        <v>#NUM!</v>
      </c>
      <c r="J48" s="25"/>
      <c r="L48" s="49"/>
    </row>
    <row r="49" spans="2:10" ht="12.75">
      <c r="B49" s="23" t="s">
        <v>20</v>
      </c>
      <c r="C49" s="14"/>
      <c r="D49" s="14"/>
      <c r="E49" s="14"/>
      <c r="F49" s="14"/>
      <c r="G49" s="14"/>
      <c r="H49" s="6"/>
      <c r="I49" s="14"/>
      <c r="J49" s="25"/>
    </row>
    <row r="50" spans="2:12" ht="12.75">
      <c r="B50" s="26"/>
      <c r="C50" s="14"/>
      <c r="D50" s="14"/>
      <c r="E50" s="14"/>
      <c r="F50" s="14"/>
      <c r="G50" s="14"/>
      <c r="H50" s="6"/>
      <c r="I50" s="14"/>
      <c r="J50" s="25"/>
      <c r="L50" s="49"/>
    </row>
    <row r="51" spans="2:10" ht="13.5" thickBot="1">
      <c r="B51" s="31"/>
      <c r="C51" s="32"/>
      <c r="D51" s="32"/>
      <c r="E51" s="32"/>
      <c r="F51" s="32"/>
      <c r="G51" s="32"/>
      <c r="H51" s="32"/>
      <c r="I51" s="36"/>
      <c r="J51" s="33"/>
    </row>
    <row r="53" ht="12.75">
      <c r="B53" t="s">
        <v>62</v>
      </c>
    </row>
    <row r="55" ht="12.75">
      <c r="B55" t="s">
        <v>26</v>
      </c>
    </row>
    <row r="56" ht="12.75">
      <c r="B56" t="s">
        <v>27</v>
      </c>
    </row>
    <row r="57" ht="12.75">
      <c r="I57" s="37"/>
    </row>
    <row r="61" ht="12.75">
      <c r="G61" s="42"/>
    </row>
    <row r="62" ht="12.75">
      <c r="G62" s="42"/>
    </row>
  </sheetData>
  <sheetProtection password="E3EB" sheet="1" objects="1" scenarios="1"/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>&amp;LBureau of Workers' Compensation, Harrisburg, Pennsylvania
&amp;RClaims Department / Calculations</oddHeader>
    <oddFooter>&amp;L&amp;F 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zoomScalePageLayoutView="0" workbookViewId="0" topLeftCell="A1">
      <selection activeCell="B23" sqref="B23"/>
    </sheetView>
  </sheetViews>
  <sheetFormatPr defaultColWidth="9.140625" defaultRowHeight="12.75"/>
  <cols>
    <col min="7" max="7" width="10.00390625" style="0" customWidth="1"/>
    <col min="9" max="9" width="14.00390625" style="0" customWidth="1"/>
    <col min="23" max="23" width="11.28125" style="0" bestFit="1" customWidth="1"/>
    <col min="25" max="25" width="11.28125" style="0" bestFit="1" customWidth="1"/>
  </cols>
  <sheetData>
    <row r="1" spans="1:10" ht="15.75">
      <c r="A1" s="38" t="s">
        <v>31</v>
      </c>
      <c r="B1" s="4"/>
      <c r="C1" s="4"/>
      <c r="D1" s="4"/>
      <c r="E1" s="4"/>
      <c r="F1" s="4"/>
      <c r="G1" s="4"/>
      <c r="H1" s="4"/>
      <c r="I1" s="48"/>
      <c r="J1" s="4"/>
    </row>
    <row r="2" spans="1:10" ht="15.75">
      <c r="A2" s="38" t="s">
        <v>32</v>
      </c>
      <c r="B2" s="4"/>
      <c r="C2" s="4"/>
      <c r="D2" s="4"/>
      <c r="E2" s="4"/>
      <c r="F2" s="4"/>
      <c r="G2" s="4"/>
      <c r="H2" s="4"/>
      <c r="I2" s="4"/>
      <c r="J2" s="4"/>
    </row>
    <row r="4" ht="12.75">
      <c r="A4" s="46" t="s">
        <v>2</v>
      </c>
    </row>
    <row r="5" ht="13.5" thickBot="1"/>
    <row r="6" spans="1:9" ht="13.5" thickBot="1">
      <c r="A6" s="3">
        <v>1</v>
      </c>
      <c r="B6" s="5" t="s">
        <v>33</v>
      </c>
      <c r="H6" s="3" t="s">
        <v>3</v>
      </c>
      <c r="I6" s="7">
        <v>4051998</v>
      </c>
    </row>
    <row r="7" ht="12.75">
      <c r="B7" s="5" t="s">
        <v>34</v>
      </c>
    </row>
    <row r="8" ht="12.75">
      <c r="B8" t="s">
        <v>35</v>
      </c>
    </row>
    <row r="9" ht="12.75">
      <c r="B9" t="s">
        <v>36</v>
      </c>
    </row>
    <row r="10" spans="2:9" ht="12.75">
      <c r="B10" s="9" t="s">
        <v>4</v>
      </c>
      <c r="I10" s="10">
        <f>DATE(I6-ROUNDDOWN(I6/10000,0)*10000,ROUNDDOWN(I6/1000000,0),ROUNDDOWN(I6/10000,0)-ROUNDDOWN(I6/1000000,0)*100)</f>
        <v>35890</v>
      </c>
    </row>
    <row r="12" ht="13.5" thickBot="1"/>
    <row r="13" spans="1:9" ht="13.5" thickBot="1">
      <c r="A13" s="3">
        <v>2</v>
      </c>
      <c r="B13" s="5" t="s">
        <v>37</v>
      </c>
      <c r="C13" s="5"/>
      <c r="D13" s="5"/>
      <c r="E13" s="5"/>
      <c r="F13" s="5"/>
      <c r="H13" s="6" t="s">
        <v>6</v>
      </c>
      <c r="I13" s="7">
        <v>5062004</v>
      </c>
    </row>
    <row r="14" spans="1:9" ht="12.75">
      <c r="A14" s="3"/>
      <c r="B14" s="5" t="s">
        <v>38</v>
      </c>
      <c r="C14" s="5"/>
      <c r="D14" s="5"/>
      <c r="E14" s="5"/>
      <c r="F14" s="5"/>
      <c r="H14" s="6"/>
      <c r="I14" s="47"/>
    </row>
    <row r="15" spans="1:9" ht="12.75">
      <c r="A15" s="3"/>
      <c r="B15" t="s">
        <v>39</v>
      </c>
      <c r="C15" s="5"/>
      <c r="D15" s="5"/>
      <c r="E15" s="5"/>
      <c r="F15" s="5"/>
      <c r="H15" s="6"/>
      <c r="I15" s="39"/>
    </row>
    <row r="16" spans="2:9" ht="12.75">
      <c r="B16" s="9" t="s">
        <v>8</v>
      </c>
      <c r="I16" s="10">
        <f>DATE(I13-ROUNDDOWN(I13/10000,0)*10000,ROUNDDOWN(I13/1000000,0),ROUNDDOWN(I13/10000,0)-ROUNDDOWN(I13/1000000,0)*100)</f>
        <v>38113</v>
      </c>
    </row>
    <row r="17" ht="16.5">
      <c r="B17" s="40" t="s">
        <v>52</v>
      </c>
    </row>
    <row r="18" spans="2:9" ht="12.75">
      <c r="B18" t="s">
        <v>53</v>
      </c>
      <c r="H18" s="3" t="s">
        <v>9</v>
      </c>
      <c r="I18" s="41">
        <f>I16-I10</f>
        <v>2223</v>
      </c>
    </row>
    <row r="20" spans="2:9" ht="12.75">
      <c r="B20" t="s">
        <v>54</v>
      </c>
      <c r="H20" s="3" t="s">
        <v>10</v>
      </c>
      <c r="I20" s="13">
        <f>FLOOR(I18/7,1)</f>
        <v>317</v>
      </c>
    </row>
    <row r="22" spans="2:9" ht="12.75">
      <c r="B22" t="s">
        <v>55</v>
      </c>
      <c r="H22" s="3" t="s">
        <v>11</v>
      </c>
      <c r="I22" s="13">
        <f>I18-(7*I20)</f>
        <v>4</v>
      </c>
    </row>
    <row r="23" ht="12.75">
      <c r="B23" t="s">
        <v>40</v>
      </c>
    </row>
    <row r="25" spans="1:9" ht="12.75">
      <c r="A25" s="3">
        <v>3</v>
      </c>
      <c r="B25" s="5" t="s">
        <v>41</v>
      </c>
      <c r="H25" s="3" t="s">
        <v>12</v>
      </c>
      <c r="I25" s="16">
        <v>105000</v>
      </c>
    </row>
    <row r="26" ht="12.75">
      <c r="B26" s="5" t="s">
        <v>42</v>
      </c>
    </row>
    <row r="27" ht="12.75">
      <c r="B27" t="s">
        <v>43</v>
      </c>
    </row>
    <row r="28" ht="12.75">
      <c r="B28" t="s">
        <v>56</v>
      </c>
    </row>
    <row r="29" spans="2:23" ht="12.75">
      <c r="B29" t="s">
        <v>44</v>
      </c>
      <c r="W29" s="42">
        <f>I25</f>
        <v>105000</v>
      </c>
    </row>
    <row r="30" ht="13.5" thickBot="1"/>
    <row r="31" spans="2:10" ht="12.75">
      <c r="B31" s="43"/>
      <c r="C31" s="19"/>
      <c r="D31" s="19"/>
      <c r="E31" s="19"/>
      <c r="F31" s="19"/>
      <c r="G31" s="19"/>
      <c r="H31" s="19"/>
      <c r="I31" s="19"/>
      <c r="J31" s="22"/>
    </row>
    <row r="32" spans="2:10" ht="12.75">
      <c r="B32" s="44" t="s">
        <v>45</v>
      </c>
      <c r="C32" s="14"/>
      <c r="D32" s="14"/>
      <c r="E32" s="14"/>
      <c r="F32" s="14"/>
      <c r="G32" s="14"/>
      <c r="H32" s="14"/>
      <c r="I32" s="14"/>
      <c r="J32" s="25"/>
    </row>
    <row r="33" spans="2:25" ht="12.75">
      <c r="B33" s="26"/>
      <c r="C33" s="14"/>
      <c r="D33" s="14"/>
      <c r="E33" s="14"/>
      <c r="F33" s="14"/>
      <c r="G33" s="14"/>
      <c r="H33" s="14"/>
      <c r="I33" s="14"/>
      <c r="J33" s="25"/>
      <c r="W33">
        <f>(1+0.1/365)^(2*365+5)</f>
        <v>1.2230433272952146</v>
      </c>
      <c r="X33">
        <f>(1.1)^(2+5/365)</f>
        <v>1.2115808306273406</v>
      </c>
      <c r="Y33">
        <f>(1+0.1/52)^(52*2+5/7)</f>
        <v>1.2228451646296687</v>
      </c>
    </row>
    <row r="34" spans="2:25" ht="12.75">
      <c r="B34" s="44" t="s">
        <v>46</v>
      </c>
      <c r="C34" s="14"/>
      <c r="D34" s="14"/>
      <c r="E34" s="14"/>
      <c r="F34" s="14"/>
      <c r="G34" s="14"/>
      <c r="H34" s="45" t="s">
        <v>15</v>
      </c>
      <c r="I34" s="28">
        <f>I38-I25</f>
        <v>88270</v>
      </c>
      <c r="J34" s="25"/>
      <c r="W34">
        <f>(1+0.1/365)^((2*365)+5)</f>
        <v>1.2230433272952146</v>
      </c>
      <c r="X34">
        <f>(1.1)^(2+(5/365))</f>
        <v>1.2115808306273406</v>
      </c>
      <c r="Y34">
        <f>(1+0.1/52)^((156)+4/7)</f>
        <v>1.3509523032321555</v>
      </c>
    </row>
    <row r="35" spans="2:10" ht="12.75">
      <c r="B35" s="44" t="s">
        <v>47</v>
      </c>
      <c r="C35" s="14"/>
      <c r="D35" s="14"/>
      <c r="E35" s="14"/>
      <c r="F35" s="14"/>
      <c r="G35" s="14"/>
      <c r="H35" s="14"/>
      <c r="I35" s="14"/>
      <c r="J35" s="25"/>
    </row>
    <row r="36" spans="2:25" ht="12.75">
      <c r="B36" s="26"/>
      <c r="C36" s="14"/>
      <c r="D36" s="14"/>
      <c r="E36" s="14"/>
      <c r="F36" s="14"/>
      <c r="G36" s="14"/>
      <c r="H36" s="14"/>
      <c r="I36" s="14"/>
      <c r="J36" s="25"/>
      <c r="Y36" s="42">
        <f>Y34*W29</f>
        <v>141849.99183937634</v>
      </c>
    </row>
    <row r="37" spans="2:10" ht="12.75">
      <c r="B37" s="26"/>
      <c r="C37" s="14"/>
      <c r="D37" s="14"/>
      <c r="E37" s="14"/>
      <c r="F37" s="14"/>
      <c r="G37" s="14"/>
      <c r="H37" s="14"/>
      <c r="I37" s="14"/>
      <c r="J37" s="25"/>
    </row>
    <row r="38" spans="2:10" ht="12.75">
      <c r="B38" s="44" t="s">
        <v>48</v>
      </c>
      <c r="C38" s="14"/>
      <c r="D38" s="14"/>
      <c r="E38" s="14"/>
      <c r="F38" s="14"/>
      <c r="G38" s="14"/>
      <c r="H38" s="45" t="s">
        <v>17</v>
      </c>
      <c r="I38" s="30">
        <f>ROUND(((I25)*((1+0.1/52)^(I20+I22/7))),2)</f>
        <v>193270</v>
      </c>
      <c r="J38" s="25"/>
    </row>
    <row r="39" spans="2:10" ht="12.75">
      <c r="B39" s="26"/>
      <c r="C39" s="14"/>
      <c r="D39" s="14"/>
      <c r="E39" s="14"/>
      <c r="F39" s="14"/>
      <c r="G39" s="14"/>
      <c r="H39" s="14"/>
      <c r="I39" s="14"/>
      <c r="J39" s="25"/>
    </row>
    <row r="40" spans="2:10" ht="12.75">
      <c r="B40" s="26"/>
      <c r="C40" s="14"/>
      <c r="D40" s="14"/>
      <c r="E40" s="14"/>
      <c r="F40" s="14"/>
      <c r="G40" s="14"/>
      <c r="H40" s="14"/>
      <c r="I40" s="14"/>
      <c r="J40" s="25"/>
    </row>
    <row r="41" spans="2:10" ht="13.5" thickBot="1">
      <c r="B41" s="31"/>
      <c r="C41" s="32"/>
      <c r="D41" s="32"/>
      <c r="E41" s="32"/>
      <c r="F41" s="32"/>
      <c r="G41" s="32"/>
      <c r="H41" s="32"/>
      <c r="I41" s="32"/>
      <c r="J41" s="33"/>
    </row>
    <row r="42" ht="13.5" thickBot="1">
      <c r="I42" s="37"/>
    </row>
    <row r="43" spans="1:10" ht="12.75">
      <c r="A43" s="14"/>
      <c r="B43" s="43"/>
      <c r="C43" s="19"/>
      <c r="D43" s="19"/>
      <c r="E43" s="19"/>
      <c r="F43" s="19"/>
      <c r="G43" s="19"/>
      <c r="H43" s="19"/>
      <c r="I43" s="19"/>
      <c r="J43" s="22"/>
    </row>
    <row r="44" spans="1:10" ht="12.75">
      <c r="A44" s="14"/>
      <c r="B44" s="44" t="s">
        <v>63</v>
      </c>
      <c r="C44" s="14"/>
      <c r="D44" s="14"/>
      <c r="E44" s="14"/>
      <c r="F44" s="14"/>
      <c r="G44" s="14"/>
      <c r="H44" s="14"/>
      <c r="I44" s="14"/>
      <c r="J44" s="25"/>
    </row>
    <row r="45" spans="1:10" ht="12.75">
      <c r="A45" s="14"/>
      <c r="B45" s="26"/>
      <c r="C45" s="14"/>
      <c r="D45" s="14"/>
      <c r="E45" s="14"/>
      <c r="F45" s="14"/>
      <c r="G45" s="14"/>
      <c r="H45" s="14"/>
      <c r="I45" s="14"/>
      <c r="J45" s="25"/>
    </row>
    <row r="46" spans="1:10" ht="12.75">
      <c r="A46" s="6"/>
      <c r="B46" s="23" t="s">
        <v>49</v>
      </c>
      <c r="C46" s="14"/>
      <c r="D46" s="14"/>
      <c r="E46" s="14"/>
      <c r="F46" s="14"/>
      <c r="G46" s="14"/>
      <c r="H46" s="6" t="s">
        <v>19</v>
      </c>
      <c r="I46" s="28">
        <f>I50-I25</f>
        <v>63949.32000000001</v>
      </c>
      <c r="J46" s="25"/>
    </row>
    <row r="47" spans="1:10" ht="12.75">
      <c r="A47" s="14"/>
      <c r="B47" s="23" t="s">
        <v>50</v>
      </c>
      <c r="C47" s="14"/>
      <c r="D47" s="14"/>
      <c r="E47" s="14"/>
      <c r="F47" s="14"/>
      <c r="G47" s="14"/>
      <c r="H47" s="14"/>
      <c r="I47" s="14"/>
      <c r="J47" s="25"/>
    </row>
    <row r="48" spans="1:10" ht="12.75">
      <c r="A48" s="14"/>
      <c r="B48" s="23"/>
      <c r="C48" s="14"/>
      <c r="D48" s="14"/>
      <c r="E48" s="14"/>
      <c r="F48" s="14"/>
      <c r="G48" s="14"/>
      <c r="H48" s="14"/>
      <c r="I48" s="14"/>
      <c r="J48" s="25"/>
    </row>
    <row r="49" spans="1:10" ht="12.75">
      <c r="A49" s="14"/>
      <c r="B49" s="26"/>
      <c r="C49" s="14"/>
      <c r="D49" s="14"/>
      <c r="E49" s="14"/>
      <c r="F49" s="14"/>
      <c r="G49" s="14"/>
      <c r="H49" s="14"/>
      <c r="I49" s="14"/>
      <c r="J49" s="25"/>
    </row>
    <row r="50" spans="1:10" ht="12.75">
      <c r="A50" s="14"/>
      <c r="B50" s="23" t="s">
        <v>51</v>
      </c>
      <c r="C50" s="14"/>
      <c r="D50" s="14"/>
      <c r="E50" s="14"/>
      <c r="F50" s="14"/>
      <c r="G50" s="14"/>
      <c r="H50" s="6" t="s">
        <v>22</v>
      </c>
      <c r="I50" s="30">
        <f>ROUND(I25*(1+(I18/365)*0.1),2)</f>
        <v>168949.32</v>
      </c>
      <c r="J50" s="25"/>
    </row>
    <row r="51" spans="1:10" ht="12.75">
      <c r="A51" s="14"/>
      <c r="B51" s="26"/>
      <c r="C51" s="14"/>
      <c r="D51" s="14"/>
      <c r="E51" s="14"/>
      <c r="F51" s="14"/>
      <c r="G51" s="14"/>
      <c r="H51" s="14"/>
      <c r="I51" s="14"/>
      <c r="J51" s="25"/>
    </row>
    <row r="52" spans="1:10" ht="12.75">
      <c r="A52" s="14"/>
      <c r="B52" s="26"/>
      <c r="C52" s="14"/>
      <c r="D52" s="14"/>
      <c r="E52" s="14"/>
      <c r="F52" s="14"/>
      <c r="G52" s="14"/>
      <c r="H52" s="14"/>
      <c r="I52" s="14"/>
      <c r="J52" s="25"/>
    </row>
    <row r="53" spans="1:10" ht="13.5" thickBot="1">
      <c r="A53" s="14"/>
      <c r="B53" s="31"/>
      <c r="C53" s="32"/>
      <c r="D53" s="32"/>
      <c r="E53" s="32"/>
      <c r="F53" s="32"/>
      <c r="G53" s="32"/>
      <c r="H53" s="32"/>
      <c r="I53" s="32"/>
      <c r="J53" s="33"/>
    </row>
    <row r="54" ht="12.75">
      <c r="I54" s="37"/>
    </row>
    <row r="55" ht="12.75">
      <c r="B55" t="s">
        <v>62</v>
      </c>
    </row>
  </sheetData>
  <sheetProtection password="E3EB" sheet="1" objects="1" scenarios="1"/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Header>&amp;LBureau of Workers' Compensation, Harrisburg,  Pennsylvania&amp;RClaims / Calculation Department</oddHeader>
    <oddFooter>&amp;L&amp;F 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&amp;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mjefferson</dc:creator>
  <cp:keywords/>
  <dc:description/>
  <cp:lastModifiedBy>Valued Acer Customer</cp:lastModifiedBy>
  <cp:lastPrinted>2003-02-27T19:39:19Z</cp:lastPrinted>
  <dcterms:created xsi:type="dcterms:W3CDTF">2002-04-02T17:20:19Z</dcterms:created>
  <dcterms:modified xsi:type="dcterms:W3CDTF">2012-02-22T14:08:27Z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-786097639</vt:i4>
  </property>
  <property fmtid="{D5CDD505-2E9C-101B-9397-08002B2CF9AE}" pid="3" name="_EmailSubject">
    <vt:lpwstr>Chartwell Question</vt:lpwstr>
  </property>
  <property fmtid="{D5CDD505-2E9C-101B-9397-08002B2CF9AE}" pid="4" name="_AuthorEmail">
    <vt:lpwstr>agreenberg@chartwelllaw.com</vt:lpwstr>
  </property>
  <property fmtid="{D5CDD505-2E9C-101B-9397-08002B2CF9AE}" pid="5" name="_AuthorEmailDisplayName">
    <vt:lpwstr>Andrew E. Greenberg</vt:lpwstr>
  </property>
  <property fmtid="{D5CDD505-2E9C-101B-9397-08002B2CF9AE}" pid="6" name="_ReviewingToolsShownOnce">
    <vt:lpwstr/>
  </property>
</Properties>
</file>