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10"/>
  <workbookPr codeName="ThisWorkbook" autoCompressPictures="0"/>
  <mc:AlternateContent xmlns:mc="http://schemas.openxmlformats.org/markup-compatibility/2006">
    <mc:Choice Requires="x15">
      <x15ac:absPath xmlns:x15ac="http://schemas.microsoft.com/office/spreadsheetml/2010/11/ac" url="/Users/tordway/Desktop/Documents/Environmental letters/Conflict + compliance materials info/"/>
    </mc:Choice>
  </mc:AlternateContent>
  <xr:revisionPtr revIDLastSave="0" documentId="13_ncr:1_{946F88B4-732B-6740-89D9-B37F68E99C67}" xr6:coauthVersionLast="36"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27440" yWindow="1560" windowWidth="25500" windowHeight="282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C18" i="5" l="1"/>
  <c r="C5" i="5" l="1"/>
  <c r="C6" i="5"/>
  <c r="C7" i="5"/>
  <c r="B5" i="5"/>
  <c r="B6" i="5"/>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412"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X1224" i="5"/>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X1054"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C8" i="6" s="1"/>
  <c r="J9" i="6"/>
  <c r="J10" i="6"/>
  <c r="C10" i="6" s="1"/>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B32" i="6" l="1"/>
  <c r="C9" i="6"/>
  <c r="C12" i="6"/>
  <c r="C11" i="6"/>
  <c r="C7" i="6"/>
  <c r="C4"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52" i="6" l="1"/>
  <c r="D52" i="6" s="1"/>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<sst xmlns="http://schemas.openxmlformats.org/spreadsheetml/2006/main" count="21782" uniqueCount="15513">
  <si>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</si>
  <si>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</si>
  <si>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</si>
  <si>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</si>
  <si>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</si>
  <si>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</si>
  <si>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</si>
  <si>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</si>
  <si>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</si>
  <si>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</si>
  <si>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</si>
  <si>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</si>
  <si>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</si>
  <si>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</si>
  <si>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</si>
  <si>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</si>
  <si>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</si>
  <si>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</si>
  <si>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</si>
  <si>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</si>
  <si>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</si>
  <si>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</si>
  <si>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</si>
  <si>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</si>
  <si>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</si>
  <si>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</si>
  <si>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</si>
  <si>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</si>
  <si>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</si>
  <si>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</si>
  <si>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</si>
  <si>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</si>
  <si>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</si>
  <si>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</si>
  <si>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</si>
  <si>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</si>
  <si>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</si>
  <si>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</si>
  <si>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</si>
  <si>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</si>
  <si>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</si>
  <si>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</si>
  <si>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</si>
  <si>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</si>
  <si>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</si>
  <si>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</si>
  <si>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</si>
  <si>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</si>
  <si>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</si>
  <si>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</si>
  <si>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</si>
  <si>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</si>
  <si>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</si>
  <si>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</si>
  <si>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</si>
  <si>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</si>
  <si>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</si>
  <si>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</si>
  <si>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</si>
  <si>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</si>
  <si>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</si>
  <si>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</si>
  <si>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</si>
  <si>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</si>
  <si>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</si>
  <si>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</si>
  <si>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</si>
  <si>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</si>
  <si>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</si>
  <si>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</si>
  <si>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</si>
  <si>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</si>
  <si>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</si>
  <si>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</si>
  <si>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</si>
  <si>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</si>
  <si>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</si>
  <si>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</si>
  <si>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</si>
  <si>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</si>
  <si>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</si>
  <si>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</si>
  <si>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</si>
  <si>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</si>
  <si>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</si>
  <si>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</si>
  <si>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</si>
  <si>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</si>
  <si>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</si>
  <si>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</si>
  <si>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</si>
  <si>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</si>
  <si>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</si>
  <si>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</si>
  <si>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</si>
  <si>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</si>
  <si>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</si>
  <si>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</si>
  <si>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</si>
  <si>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</si>
  <si>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</si>
  <si>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</si>
  <si>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</si>
  <si>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</si>
  <si>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</si>
  <si>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</si>
  <si>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</si>
  <si>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</si>
  <si>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</si>
  <si>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</si>
  <si>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</si>
  <si>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</si>
  <si>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</si>
  <si>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</si>
  <si>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</si>
  <si>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</si>
  <si>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</si>
  <si>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</si>
  <si>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</si>
  <si>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</si>
  <si>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</si>
  <si>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</si>
  <si>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</si>
  <si>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</si>
  <si>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</si>
  <si>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</si>
  <si>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</si>
  <si>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</si>
  <si>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</si>
  <si>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</si>
  <si>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</si>
  <si>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</si>
  <si>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</si>
  <si>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</si>
  <si>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</si>
  <si>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</si>
  <si>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</si>
  <si>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</si>
  <si>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</si>
  <si>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</si>
  <si>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</si>
  <si>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</si>
  <si>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</si>
  <si>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</si>
  <si>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</si>
  <si>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</si>
  <si>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</si>
  <si>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</si>
  <si>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</si>
  <si>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</si>
  <si>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</si>
  <si>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</si>
  <si>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</si>
  <si>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</si>
  <si>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</si>
  <si>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</si>
  <si>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</si>
  <si>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</si>
  <si>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</si>
  <si>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</si>
  <si>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</si>
  <si>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</si>
  <si>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</si>
  <si>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</si>
  <si>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</si>
  <si>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</si>
  <si>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</si>
  <si>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</si>
  <si>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</si>
  <si>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</si>
  <si>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</si>
  <si>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</si>
  <si>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</si>
  <si>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</si>
  <si>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</si>
  <si>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</si>
  <si>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</si>
  <si>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</si>
  <si>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</si>
  <si>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</si>
  <si>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</si>
  <si>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</si>
  <si>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</si>
  <si>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</si>
  <si>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</si>
  <si>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</si>
  <si>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</si>
  <si>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</si>
  <si>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</si>
  <si>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</si>
  <si>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</si>
  <si>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</si>
  <si>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</si>
  <si>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</si>
  <si>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</si>
  <si>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</si>
  <si>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</si>
  <si>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</si>
  <si>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</si>
  <si>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</si>
  <si>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</si>
  <si>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</si>
  <si>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</si>
  <si>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</si>
  <si>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</si>
  <si>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</si>
  <si>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</si>
  <si>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</si>
  <si>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</si>
  <si>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</si>
  <si>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</si>
  <si>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</si>
  <si>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</si>
  <si>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</si>
  <si>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</si>
  <si>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</si>
  <si>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</si>
  <si>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</si>
  <si>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</si>
  <si>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</si>
  <si>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</si>
  <si>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</si>
  <si>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</si>
  <si>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</si>
  <si>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</si>
  <si>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</si>
  <si>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</si>
  <si>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</si>
  <si>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</si>
  <si>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</si>
  <si>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</si>
  <si>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</si>
  <si>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</si>
  <si>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</si>
  <si>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</si>
  <si>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</si>
  <si>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</si>
  <si>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</si>
  <si>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</si>
  <si>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</si>
  <si>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</si>
  <si>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</si>
  <si>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</si>
  <si>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</si>
  <si>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</si>
  <si>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</si>
  <si>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</si>
  <si>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</si>
  <si>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</si>
  <si>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</si>
  <si>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</si>
  <si>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</si>
  <si>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</si>
  <si>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</si>
  <si>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</si>
  <si>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</si>
  <si>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</si>
  <si>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</si>
  <si>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</si>
  <si>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</si>
  <si>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</si>
  <si>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</si>
  <si>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</si>
  <si>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</si>
  <si>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</si>
  <si>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</si>
  <si>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</si>
  <si>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</si>
  <si>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</si>
  <si>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</si>
  <si>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</si>
  <si>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</si>
  <si>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</si>
  <si>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</si>
  <si>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</si>
  <si>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</si>
  <si>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</si>
  <si>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</si>
  <si>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</si>
  <si>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</si>
  <si>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</si>
  <si>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</si>
  <si>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</si>
  <si>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</si>
  <si>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</si>
  <si>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</si>
  <si>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</si>
  <si>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</si>
  <si>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</si>
  <si>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</si>
  <si>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</si>
  <si>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</si>
  <si>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</si>
  <si>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</si>
  <si>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</si>
  <si>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</si>
  <si>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</si>
  <si>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</si>
  <si>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</si>
  <si>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</si>
  <si>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</si>
  <si>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</si>
  <si>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</si>
  <si>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</si>
  <si>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</si>
  <si>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</si>
  <si>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</si>
  <si>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</si>
  <si>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</si>
  <si>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</si>
  <si>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</si>
  <si>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</si>
  <si>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</si>
  <si>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</si>
  <si>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</si>
  <si>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</si>
  <si>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</si>
  <si>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</si>
  <si>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</si>
  <si>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</si>
  <si>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</si>
  <si>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</si>
  <si>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</si>
  <si>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</si>
  <si>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</si>
  <si>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</si>
  <si>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</si>
  <si>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</si>
  <si>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</si>
  <si>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</si>
  <si>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</si>
  <si>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</si>
  <si>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</si>
  <si>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</si>
  <si>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</si>
  <si>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</si>
  <si>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</si>
  <si>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</si>
  <si>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</si>
  <si>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</si>
  <si>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</si>
  <si>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</si>
  <si>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</si>
  <si>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</si>
  <si>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</si>
  <si>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</si>
  <si>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</si>
  <si>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</si>
  <si>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</si>
  <si>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</si>
  <si>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</si>
  <si>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</si>
  <si>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</si>
  <si>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</si>
  <si>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</si>
  <si>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</si>
  <si>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</si>
  <si>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</si>
  <si>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</si>
  <si>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</si>
  <si>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</si>
  <si>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</si>
  <si>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</si>
  <si>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</si>
  <si>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</si>
  <si>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</si>
  <si>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</si>
  <si>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</si>
  <si>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</si>
  <si>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</si>
  <si>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</si>
  <si>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</si>
  <si>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</si>
  <si>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</si>
  <si>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</si>
  <si>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</si>
  <si>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</si>
  <si>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</si>
  <si>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</si>
  <si>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</si>
  <si>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</si>
  <si>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</si>
  <si>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</si>
  <si>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</si>
  <si>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</si>
  <si>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</si>
  <si>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</si>
  <si>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</si>
  <si>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</si>
  <si>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</si>
  <si>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</si>
  <si>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</si>
  <si>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</si>
  <si>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</si>
  <si>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</si>
  <si>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</si>
  <si>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</si>
  <si>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</si>
  <si>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</si>
  <si>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</si>
  <si>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</si>
  <si>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</si>
  <si>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</si>
  <si>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</si>
  <si>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</si>
  <si>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</si>
  <si>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</si>
  <si>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</si>
  <si>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</si>
  <si>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</si>
  <si>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</si>
  <si>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</si>
  <si>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</si>
  <si>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</si>
  <si>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</si>
  <si>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</si>
  <si>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</si>
  <si>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</si>
  <si>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</si>
  <si>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</si>
  <si>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</si>
  <si>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</si>
  <si>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</si>
  <si>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</si>
  <si>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</si>
  <si>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</si>
  <si>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</si>
  <si>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</si>
  <si>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</si>
  <si>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</si>
  <si>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</si>
  <si>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</si>
  <si>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</si>
  <si>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</si>
  <si>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</si>
  <si>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</si>
  <si>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</si>
  <si>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</si>
  <si>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</si>
  <si>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</si>
  <si>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</si>
  <si>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</si>
  <si>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</si>
  <si>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</si>
  <si>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</si>
  <si>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</si>
  <si>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</si>
  <si>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</si>
  <si>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</si>
  <si>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</si>
  <si>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</si>
  <si>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</si>
  <si>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</si>
  <si>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</si>
  <si>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</si>
  <si>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</si>
  <si>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</si>
  <si>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</si>
  <si>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</si>
  <si>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</si>
  <si>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</si>
  <si>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</si>
  <si>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</si>
  <si>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</si>
  <si>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</si>
  <si>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</si>
  <si>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</si>
  <si>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</si>
  <si>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</si>
  <si>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</si>
  <si>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</si>
  <si>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</si>
  <si>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</si>
  <si>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</si>
  <si>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</si>
  <si>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</si>
  <si>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</si>
  <si>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</si>
  <si>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</si>
  <si>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</si>
  <si>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</si>
  <si>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</si>
  <si>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</si>
  <si>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</si>
  <si>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</si>
  <si>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</si>
  <si>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</si>
  <si>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</si>
  <si>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</si>
  <si>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</si>
  <si>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</si>
  <si>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</si>
  <si>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</si>
  <si>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</si>
  <si>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</si>
  <si>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</si>
  <si>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</si>
  <si>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</si>
  <si>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</si>
  <si>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</si>
  <si>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</si>
  <si>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</si>
  <si>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</si>
  <si>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</si>
  <si>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</si>
  <si>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</si>
  <si>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</si>
  <si>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</si>
  <si>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</si>
  <si>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</si>
  <si>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</si>
  <si>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</si>
  <si>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</si>
  <si>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</si>
  <si>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</si>
  <si>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</si>
  <si>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</si>
  <si>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</si>
  <si>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</si>
  <si>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</si>
  <si>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</si>
  <si>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</si>
  <si>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</si>
  <si>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</si>
  <si>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</si>
  <si>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</si>
  <si>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</si>
  <si>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</si>
  <si>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</si>
  <si>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</si>
  <si>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</si>
  <si>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</si>
  <si>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</si>
  <si>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</si>
  <si>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</si>
  <si>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</si>
  <si>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</si>
  <si>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</si>
  <si>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</si>
  <si>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</si>
  <si>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</si>
  <si>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</si>
  <si>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</si>
  <si>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</si>
  <si>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</si>
  <si>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</si>
  <si>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</si>
  <si>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</si>
  <si>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</si>
  <si>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</si>
  <si>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</si>
  <si>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</si>
  <si>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</si>
  <si>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</si>
  <si>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</si>
  <si>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</si>
  <si>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</si>
  <si>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</si>
  <si>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</si>
  <si>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</si>
  <si>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</si>
  <si>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</si>
  <si>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</si>
  <si>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</si>
  <si>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</si>
  <si>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</si>
  <si>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</si>
  <si>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</si>
  <si>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</si>
  <si>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</si>
  <si>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</si>
  <si>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</si>
  <si>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</si>
  <si>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</si>
  <si>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</si>
  <si>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</si>
  <si>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</si>
  <si>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</si>
  <si>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</si>
  <si>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</si>
  <si>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</si>
  <si>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</si>
  <si>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</si>
  <si>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</si>
  <si>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</si>
  <si>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</si>
  <si>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</si>
  <si>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</si>
  <si>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</si>
  <si>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</si>
  <si>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</si>
  <si>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</si>
  <si>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</si>
  <si>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</si>
  <si>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</si>
  <si>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</si>
  <si>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</si>
  <si>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</si>
  <si>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</si>
  <si>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</si>
  <si>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</si>
  <si>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</si>
  <si>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</si>
  <si>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</si>
  <si>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</si>
  <si>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</si>
  <si>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</si>
  <si>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</si>
  <si>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</si>
  <si>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</si>
  <si>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</si>
  <si>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</si>
  <si>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</si>
  <si>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</si>
  <si>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</si>
  <si>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</si>
  <si>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</si>
  <si>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</si>
  <si>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</si>
  <si>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</si>
  <si>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</si>
  <si>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</si>
  <si>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</si>
  <si>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</si>
  <si>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</si>
  <si>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</si>
  <si>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</si>
  <si>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</si>
  <si>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</si>
  <si>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</si>
  <si>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</si>
  <si>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</si>
  <si>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</si>
  <si>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</si>
  <si>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</si>
  <si>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</si>
  <si>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</si>
  <si>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</si>
  <si>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</si>
  <si>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</si>
  <si>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</si>
  <si>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</si>
  <si>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</si>
  <si>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</si>
  <si>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</si>
  <si>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</si>
  <si>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</si>
  <si>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</si>
  <si>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</si>
  <si>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</si>
  <si>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</si>
  <si>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</si>
  <si>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</si>
  <si>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</si>
  <si>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</si>
  <si>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</si>
  <si>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</si>
  <si>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</si>
  <si>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</si>
  <si>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</si>
  <si>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</si>
  <si>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</si>
  <si>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</si>
  <si>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</si>
  <si>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</si>
  <si>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</si>
  <si>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</si>
  <si>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</si>
  <si>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</si>
  <si>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</si>
  <si>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</si>
  <si>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</si>
  <si>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</si>
  <si>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</si>
  <si>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</si>
  <si>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</si>
  <si>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</si>
  <si>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</si>
  <si>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</si>
  <si>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</si>
  <si>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</si>
  <si>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</si>
  <si>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</si>
  <si>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</si>
  <si>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</si>
  <si>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</si>
  <si>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</si>
  <si>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</si>
  <si>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</si>
  <si>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</si>
  <si>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</si>
  <si>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</si>
  <si>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</si>
  <si>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</si>
  <si>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</si>
  <si>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</si>
  <si>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</si>
  <si>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</si>
  <si>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</si>
  <si>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</si>
  <si>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</si>
  <si>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</si>
  <si>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</si>
  <si>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</si>
  <si>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</si>
  <si>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</si>
  <si>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</si>
  <si>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</si>
  <si>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</si>
  <si>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</si>
  <si>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</si>
  <si>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</si>
  <si>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</si>
  <si>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</si>
  <si>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</si>
  <si>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</si>
  <si>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</si>
  <si>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</si>
  <si>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</si>
  <si>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</si>
  <si>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</si>
  <si>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</si>
  <si>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</si>
  <si>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</si>
  <si>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</si>
  <si>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</si>
  <si>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</si>
  <si>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</si>
  <si>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</si>
  <si>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</si>
  <si>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</si>
  <si>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</si>
  <si>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</si>
  <si>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</si>
  <si>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</si>
  <si>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</si>
  <si>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</si>
  <si>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</si>
  <si>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</si>
  <si>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</si>
  <si>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</si>
  <si>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</si>
  <si>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</si>
  <si>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</si>
  <si>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</si>
  <si>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</si>
  <si>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</si>
  <si>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</si>
  <si>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</si>
  <si>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</si>
  <si>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</si>
  <si>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</si>
  <si>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</si>
  <si>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</si>
  <si>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</si>
  <si>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</si>
  <si>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</si>
  <si>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</si>
  <si>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</si>
  <si>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</si>
  <si>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</si>
  <si>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</si>
  <si>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</si>
  <si>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</si>
  <si>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</si>
  <si>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</si>
  <si>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</si>
  <si>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</si>
  <si>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</si>
  <si>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</si>
  <si>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</si>
  <si>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</si>
  <si>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</si>
  <si>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</si>
  <si>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</si>
  <si>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</si>
  <si>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</si>
  <si>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</si>
  <si>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</si>
  <si>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</si>
  <si>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</si>
  <si>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</si>
  <si>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</si>
  <si>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</si>
  <si>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</si>
  <si>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</si>
  <si>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</si>
  <si>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</si>
  <si>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</si>
  <si>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</si>
  <si>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</si>
  <si>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</si>
  <si>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</si>
  <si>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</si>
  <si>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</si>
  <si>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</si>
  <si>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</si>
  <si>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</si>
  <si>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</si>
  <si>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</si>
  <si>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</si>
  <si>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</si>
  <si>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</si>
  <si>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</si>
  <si>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</si>
  <si>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</si>
  <si>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</si>
  <si>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</si>
  <si>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</si>
  <si>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</si>
  <si>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</si>
  <si>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</si>
  <si>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</si>
  <si>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</si>
  <si>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</si>
  <si>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</si>
  <si>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</si>
  <si>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</si>
  <si>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</si>
  <si>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</si>
  <si>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</si>
  <si>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</si>
  <si>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</si>
  <si>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</si>
  <si>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</si>
  <si>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</si>
  <si>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</si>
  <si>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</si>
  <si>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</si>
  <si>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</si>
  <si>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</si>
  <si>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</si>
  <si>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</si>
  <si>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</si>
  <si>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</si>
  <si>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</si>
  <si>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</si>
  <si>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</si>
  <si>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</si>
  <si>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</si>
  <si>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</si>
  <si>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</si>
  <si>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</si>
  <si>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</si>
  <si>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</si>
  <si>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</si>
  <si>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</si>
  <si>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</si>
  <si>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</si>
  <si>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</si>
  <si>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</si>
  <si>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</si>
  <si>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</si>
  <si>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</si>
  <si>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</si>
  <si>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</si>
  <si>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</si>
  <si>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</si>
  <si>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</si>
  <si>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</si>
  <si>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</si>
  <si>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</si>
  <si>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</si>
  <si>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</si>
  <si>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</si>
  <si>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</si>
  <si>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</si>
  <si>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</si>
  <si>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</si>
  <si>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</si>
  <si>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</si>
  <si>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</si>
  <si>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</si>
  <si>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</si>
  <si>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</si>
  <si>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</si>
  <si>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</si>
  <si>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</si>
  <si>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</si>
  <si>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</si>
  <si>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</si>
  <si>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</si>
  <si>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</si>
  <si>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</si>
  <si>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</si>
  <si>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</si>
  <si>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</si>
  <si>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</si>
  <si>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</si>
  <si>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</si>
  <si>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</si>
  <si>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</si>
  <si>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</si>
  <si>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</si>
  <si>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</si>
  <si>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</si>
  <si>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</si>
  <si>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</si>
  <si>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</si>
  <si>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</si>
  <si>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</si>
  <si>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</si>
  <si>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</si>
  <si>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</si>
  <si>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</si>
  <si>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</si>
  <si>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</si>
  <si>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</si>
  <si>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</si>
  <si>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</si>
  <si>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</si>
  <si>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</si>
  <si>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</si>
  <si>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</si>
  <si>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</si>
  <si>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</si>
  <si>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</si>
  <si>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</si>
  <si>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</si>
  <si>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</si>
  <si>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</si>
  <si>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</si>
  <si>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</si>
  <si>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</si>
  <si>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</si>
  <si>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</si>
  <si>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</si>
  <si>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</si>
  <si>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</si>
  <si>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</si>
  <si>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</si>
  <si>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</si>
  <si>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</si>
  <si>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</si>
  <si>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</si>
  <si>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</si>
  <si>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</si>
  <si>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</si>
  <si>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</si>
  <si>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</si>
  <si>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</si>
  <si>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</si>
  <si>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</si>
  <si>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</si>
  <si>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</si>
  <si>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</si>
  <si>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</si>
  <si>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</si>
  <si>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</si>
  <si>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</si>
  <si>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</si>
  <si>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</si>
  <si>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</si>
  <si>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</si>
  <si>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</si>
  <si>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</si>
  <si>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</si>
  <si>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</si>
  <si>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</si>
  <si>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</si>
  <si>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</si>
  <si>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</si>
  <si>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</si>
  <si>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</si>
  <si>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</si>
  <si>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</si>
  <si>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</si>
  <si>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</si>
  <si>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</si>
  <si>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</si>
  <si>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</si>
  <si>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</si>
  <si>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</si>
  <si>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</si>
  <si>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</si>
  <si>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</si>
  <si>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</si>
  <si>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</si>
  <si>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</si>
  <si>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</si>
  <si>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</si>
  <si>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</si>
  <si>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</si>
  <si>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</si>
  <si>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</si>
  <si>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</si>
  <si>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</si>
  <si>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</si>
  <si>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</si>
  <si>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</si>
  <si>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</si>
  <si>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</si>
  <si>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</si>
  <si>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</si>
  <si>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</si>
  <si>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</si>
  <si>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</si>
  <si>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</si>
  <si>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</si>
  <si>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</si>
  <si>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</si>
  <si>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</si>
  <si>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</si>
  <si>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</si>
  <si>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</si>
  <si>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</si>
  <si>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</si>
  <si>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</si>
  <si>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</si>
  <si>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</si>
  <si>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</si>
  <si>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</si>
  <si>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</si>
  <si>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</si>
  <si>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</si>
  <si>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</si>
  <si>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</si>
  <si>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</si>
  <si>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</si>
  <si>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</si>
  <si>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</si>
  <si>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</si>
  <si>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</si>
  <si>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</si>
  <si>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</si>
  <si>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</si>
  <si>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</si>
  <si>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</si>
  <si>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</si>
  <si>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</si>
  <si>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</si>
  <si>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</si>
  <si>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</si>
  <si>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</si>
  <si>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</si>
  <si>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</si>
  <si>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</si>
  <si>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</si>
  <si>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</si>
  <si>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</si>
  <si>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</si>
  <si>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</si>
  <si>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</si>
  <si>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</si>
  <si>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</si>
  <si>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</si>
  <si>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</si>
  <si>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</si>
  <si>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</si>
  <si>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</si>
  <si>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</si>
  <si>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</si>
  <si>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</si>
  <si>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</si>
  <si>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</si>
  <si>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</si>
  <si>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</si>
  <si>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</si>
  <si>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</si>
  <si>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</si>
  <si>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</si>
  <si>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</si>
  <si>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</si>
  <si>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</si>
  <si>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</si>
  <si>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</si>
  <si>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</si>
  <si>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</si>
  <si>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</si>
  <si>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</si>
  <si>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</si>
  <si>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</si>
  <si>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</si>
  <si>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</si>
  <si>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</si>
  <si>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</si>
  <si>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</si>
  <si>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</si>
  <si>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</si>
  <si>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</si>
  <si>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</si>
  <si>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</si>
  <si>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</si>
  <si>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</si>
  <si>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</si>
  <si>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</si>
  <si>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</si>
  <si>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</si>
  <si>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</si>
  <si>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</si>
  <si>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</si>
  <si>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</si>
  <si>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</si>
  <si>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</si>
  <si>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</si>
  <si>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</si>
  <si>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</si>
  <si>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</si>
  <si>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</si>
  <si>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</si>
  <si>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</si>
  <si>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</si>
  <si>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</si>
  <si>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</si>
  <si>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</si>
  <si>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</si>
  <si>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</si>
  <si>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</si>
  <si>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</si>
  <si>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</si>
  <si>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</si>
  <si>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</si>
  <si>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</si>
  <si>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</si>
  <si>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</si>
  <si>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</si>
  <si>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</si>
  <si>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</si>
  <si>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</si>
  <si>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</si>
  <si>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</si>
  <si>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</si>
  <si>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</si>
  <si>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</si>
  <si>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</si>
  <si>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</si>
  <si>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</si>
  <si>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</si>
  <si>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</si>
  <si>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</si>
  <si>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</si>
  <si>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</si>
  <si>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</si>
  <si>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</si>
  <si>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</si>
  <si>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</si>
  <si>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</si>
  <si>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</si>
  <si>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</si>
  <si>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</si>
  <si>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</si>
  <si>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</si>
  <si>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</si>
  <si>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</si>
  <si>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</si>
  <si>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</si>
  <si>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</si>
  <si>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</si>
  <si>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</si>
  <si>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</si>
  <si>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</si>
  <si>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</si>
  <si>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</si>
  <si>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</si>
  <si>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</si>
  <si>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</si>
  <si>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</si>
  <si>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</si>
  <si>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</si>
  <si>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</si>
  <si>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</si>
  <si>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</si>
  <si>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</si>
  <si>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</si>
  <si>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</si>
  <si>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</si>
  <si>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</si>
  <si>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</si>
  <si>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</si>
  <si>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</si>
  <si>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</si>
  <si>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</si>
  <si>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</si>
  <si>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</si>
  <si>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</si>
  <si>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</si>
  <si>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</si>
  <si>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</si>
  <si>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</si>
  <si>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</si>
  <si>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</si>
  <si>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</si>
  <si>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</si>
  <si>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</si>
  <si>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</si>
  <si>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</si>
  <si>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</si>
  <si>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</si>
  <si>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</si>
  <si>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</si>
  <si>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</si>
  <si>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</si>
  <si>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</si>
  <si>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</si>
  <si>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</si>
  <si>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</si>
  <si>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</si>
  <si>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</si>
  <si>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</si>
  <si>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</si>
  <si>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</si>
  <si>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</si>
  <si>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</si>
  <si>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</si>
  <si>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</si>
  <si>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</si>
  <si>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</si>
  <si>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</si>
  <si>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</si>
  <si>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</si>
  <si>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</si>
  <si>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</si>
  <si>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</si>
  <si>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</si>
  <si>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</si>
  <si>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</si>
  <si>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</si>
  <si>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</si>
  <si>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</si>
  <si>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</si>
  <si>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</si>
  <si>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</si>
  <si>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</si>
  <si>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</si>
  <si>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</si>
  <si>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</si>
  <si>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</si>
  <si>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</si>
  <si>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</si>
  <si>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</si>
  <si>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</si>
  <si>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</si>
  <si>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</si>
  <si>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</si>
  <si>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</si>
  <si>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</si>
  <si>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</si>
  <si>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</si>
  <si>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</si>
  <si>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</si>
  <si>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</si>
  <si>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</si>
  <si>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</si>
  <si>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</si>
  <si>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</si>
  <si>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</si>
  <si>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</si>
  <si>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</si>
  <si>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</si>
  <si>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</si>
  <si>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</si>
  <si>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</si>
  <si>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</si>
  <si>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</si>
  <si>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</si>
  <si>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</si>
  <si>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</si>
  <si>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</si>
  <si>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</si>
  <si>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</si>
  <si>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</si>
  <si>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</si>
  <si>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</si>
  <si>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</si>
  <si>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</si>
  <si>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</si>
  <si>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</si>
  <si>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</si>
  <si>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</si>
  <si>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</si>
  <si>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</si>
  <si>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</si>
  <si>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</si>
  <si>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</si>
  <si>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</si>
  <si>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</si>
  <si>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</si>
  <si>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</si>
  <si>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</si>
  <si>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</si>
  <si>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</si>
  <si>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</si>
  <si>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</si>
  <si>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</si>
  <si>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</si>
  <si>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</si>
  <si>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</si>
  <si>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</si>
  <si>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</si>
  <si>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</si>
  <si>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</si>
  <si>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</si>
  <si>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</si>
  <si>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</si>
  <si>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</si>
  <si>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</si>
  <si>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</si>
  <si>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</si>
  <si>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</si>
  <si>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</si>
  <si>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</si>
  <si>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</si>
  <si>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</si>
  <si>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</si>
  <si>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</si>
  <si>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</si>
  <si>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</si>
  <si>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</si>
  <si>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</si>
  <si>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</si>
  <si>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</si>
  <si>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</si>
  <si>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</si>
  <si>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</si>
  <si>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</si>
  <si>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</si>
  <si>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</si>
  <si>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</si>
  <si>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</si>
  <si>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</si>
  <si>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</si>
  <si>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</si>
  <si>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</si>
  <si>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</si>
  <si>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</si>
  <si>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</si>
  <si>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</si>
  <si>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</si>
  <si>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</si>
  <si>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</si>
  <si>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</si>
  <si>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</si>
  <si>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</si>
  <si>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</si>
  <si>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</si>
  <si>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</si>
  <si>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</si>
  <si>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</si>
  <si>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</si>
  <si>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</si>
  <si>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</si>
  <si>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</si>
  <si>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</si>
  <si>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</si>
  <si>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</si>
  <si>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</si>
  <si>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</si>
  <si>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</si>
  <si>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</si>
  <si>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</si>
  <si>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</si>
  <si>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</si>
  <si>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</si>
  <si>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</si>
  <si>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</si>
  <si>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</si>
  <si>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</si>
  <si>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</si>
  <si>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</si>
  <si>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</si>
  <si>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</si>
  <si>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</si>
  <si>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</si>
  <si>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</si>
  <si>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</si>
  <si>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</si>
  <si>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</si>
  <si>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</si>
  <si>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</si>
  <si>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</si>
  <si>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</si>
  <si>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</si>
  <si>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</si>
  <si>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</si>
  <si>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</si>
  <si>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</si>
  <si>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</si>
  <si>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</si>
  <si>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</si>
  <si>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</si>
  <si>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</si>
  <si>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</si>
  <si>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</si>
  <si>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</si>
  <si>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</si>
  <si>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</si>
  <si>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</si>
  <si>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</si>
  <si>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</si>
  <si>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</si>
  <si>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</si>
  <si>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</si>
  <si>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</si>
  <si>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</si>
  <si>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</si>
  <si>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</si>
  <si>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</si>
  <si>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</si>
  <si>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</si>
  <si>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</si>
  <si>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</si>
  <si>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</si>
  <si>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</si>
  <si>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</si>
  <si>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</si>
  <si>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</si>
  <si>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</si>
  <si>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</si>
  <si>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</si>
  <si>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</si>
  <si>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</si>
  <si>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</si>
  <si>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</si>
  <si>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</si>
  <si>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</si>
  <si>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</si>
  <si>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</si>
  <si>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</si>
  <si>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</si>
  <si>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</si>
  <si>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</si>
  <si>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</si>
  <si>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</si>
  <si>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</si>
  <si>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</si>
  <si>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</si>
  <si>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</si>
  <si>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</si>
  <si>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</si>
  <si>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</si>
  <si>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</si>
  <si>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</si>
  <si>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</si>
  <si>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</si>
  <si>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</si>
  <si>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</si>
  <si>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</si>
  <si>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</si>
  <si>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</si>
  <si>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</si>
  <si>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</si>
  <si>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</si>
  <si>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</si>
  <si>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</si>
  <si>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</si>
  <si>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</si>
  <si>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</si>
  <si>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</si>
  <si>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</si>
  <si>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</si>
  <si>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</si>
  <si>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</si>
  <si>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</si>
  <si>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</si>
  <si>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</si>
  <si>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</si>
  <si>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</si>
  <si>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</si>
  <si>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</si>
  <si>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</si>
  <si>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</si>
  <si>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</si>
  <si>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</si>
  <si>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</si>
  <si>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</si>
  <si>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</si>
  <si>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</si>
  <si>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</si>
  <si>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</si>
  <si>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</si>
  <si>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</si>
  <si>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</si>
  <si>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</si>
  <si>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</si>
  <si>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</si>
  <si>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</si>
  <si>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</si>
  <si>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</si>
  <si>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</si>
  <si>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</si>
  <si>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</si>
  <si>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</si>
  <si>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</si>
  <si>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</si>
  <si>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</si>
  <si>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</si>
  <si>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</si>
  <si>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</si>
  <si>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</si>
  <si>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</si>
  <si>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</si>
  <si>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</si>
  <si>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</si>
  <si>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</si>
  <si>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</si>
  <si>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</si>
  <si>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</si>
  <si>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</si>
  <si>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</si>
  <si>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</si>
  <si>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</si>
  <si>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</si>
  <si>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</si>
  <si>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</si>
  <si>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</si>
  <si>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</si>
  <si>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</si>
  <si>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</si>
  <si>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</si>
  <si>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</si>
  <si>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</si>
  <si>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</si>
  <si>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</si>
  <si>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</si>
  <si>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</si>
  <si>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</si>
  <si>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</si>
  <si>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</si>
  <si>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</si>
  <si>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</si>
  <si>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</si>
  <si>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</si>
  <si>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</si>
  <si>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</si>
  <si>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</si>
  <si>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</si>
  <si>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</si>
  <si>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</si>
  <si>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</si>
  <si>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</si>
  <si>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</si>
  <si>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</si>
  <si>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</si>
  <si>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</si>
  <si>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</si>
  <si>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</si>
  <si>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</si>
  <si>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</si>
  <si>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</si>
  <si>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</si>
  <si>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</si>
  <si>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</si>
  <si>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</si>
  <si>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</si>
  <si>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</si>
  <si>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</si>
  <si>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</si>
  <si>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</si>
  <si>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</si>
  <si>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</si>
  <si>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</si>
  <si>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</si>
  <si>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</si>
  <si>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</si>
  <si>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</si>
  <si>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</si>
  <si>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</si>
  <si>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</si>
  <si>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</si>
  <si>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</si>
  <si>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</si>
  <si>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</si>
  <si>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</si>
  <si>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</si>
  <si>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</si>
  <si>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</si>
  <si>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</si>
  <si>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</si>
  <si>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</si>
  <si>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</si>
  <si>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</si>
  <si>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</si>
  <si>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</si>
  <si>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</si>
  <si>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</si>
  <si>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</si>
  <si>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</si>
  <si>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</si>
  <si>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</si>
  <si>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</si>
  <si>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</si>
  <si>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</si>
  <si>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</si>
  <si>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</si>
  <si>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</si>
  <si>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</si>
  <si>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</si>
  <si>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</si>
  <si>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</si>
  <si>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</si>
  <si>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</si>
  <si>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</si>
  <si>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</si>
  <si>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</si>
  <si>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</si>
  <si>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</si>
  <si>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</si>
  <si>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</si>
  <si>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</si>
  <si>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</si>
  <si>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</si>
  <si>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</si>
  <si>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</si>
  <si>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</si>
  <si>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</si>
  <si>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</si>
  <si>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</si>
  <si>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</si>
  <si>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</si>
  <si>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</si>
  <si>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</si>
  <si>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</si>
  <si>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</si>
  <si>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</si>
  <si>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</si>
  <si>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</si>
  <si>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</si>
  <si>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</si>
  <si>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</si>
  <si>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</si>
  <si>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</si>
  <si>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</si>
  <si>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</si>
  <si>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</si>
  <si>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</si>
  <si>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</si>
  <si>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</si>
  <si>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</si>
  <si>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</si>
  <si>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</si>
  <si>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</si>
  <si>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</si>
  <si>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</si>
  <si>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</si>
  <si>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</si>
  <si>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</si>
  <si>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</si>
  <si>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</si>
  <si>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</si>
  <si>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</si>
  <si>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</si>
  <si>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</si>
  <si>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</si>
  <si>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</si>
  <si>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</si>
  <si>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</si>
  <si>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</si>
  <si>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</si>
  <si>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</si>
  <si>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</si>
  <si>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</si>
  <si>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</si>
  <si>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</si>
  <si>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</si>
  <si>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</si>
  <si>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</si>
  <si>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</si>
  <si>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</si>
  <si>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</si>
  <si>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</si>
  <si>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</si>
  <si>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</si>
  <si>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</si>
  <si>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</si>
  <si>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</si>
  <si>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</si>
  <si>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</si>
  <si>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</si>
  <si>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</si>
  <si>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</si>
  <si>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</si>
  <si>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</si>
  <si>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</si>
  <si>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</si>
  <si>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</si>
  <si>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</si>
  <si>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</si>
  <si>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</si>
  <si>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</si>
  <si>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</si>
  <si>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</si>
  <si>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</si>
  <si>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</si>
  <si>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</si>
  <si>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</si>
  <si>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</si>
  <si>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</si>
  <si>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</si>
  <si>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</si>
  <si>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</si>
  <si>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</si>
  <si>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</si>
  <si>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</si>
  <si>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</si>
  <si>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</si>
  <si>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</si>
  <si>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</si>
  <si>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</si>
  <si>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</si>
  <si>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</si>
  <si>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</si>
  <si>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</si>
  <si>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</si>
  <si>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</si>
  <si>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</si>
  <si>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</si>
  <si>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</si>
  <si>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</si>
  <si>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</si>
  <si>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</si>
  <si>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</si>
  <si>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</si>
  <si>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</si>
  <si>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</si>
  <si>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</si>
  <si>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</si>
  <si>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</si>
  <si>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</si>
  <si>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</si>
  <si>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</si>
  <si>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</si>
  <si>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</si>
  <si>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</si>
  <si>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</si>
  <si>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</si>
  <si>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</si>
  <si>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</si>
  <si>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</si>
  <si>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</si>
  <si>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</si>
  <si>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</si>
  <si>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</si>
  <si>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</si>
  <si>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</si>
  <si>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</si>
  <si>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</si>
  <si>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</si>
  <si>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</si>
  <si>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</si>
  <si>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</si>
  <si>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</si>
  <si>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</si>
  <si>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</si>
  <si>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</si>
  <si>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</si>
  <si>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</si>
  <si>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</si>
  <si>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</si>
  <si>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</si>
  <si>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</si>
  <si>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</si>
  <si>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</si>
  <si>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</si>
  <si>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</si>
  <si>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</si>
  <si>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</si>
  <si>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</si>
  <si>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</si>
  <si>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</si>
  <si>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</si>
  <si>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</si>
  <si>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</si>
  <si>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</si>
  <si>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</si>
  <si>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</si>
  <si>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</si>
  <si>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</si>
  <si>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</si>
  <si>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</si>
  <si>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</si>
  <si>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</si>
  <si>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</si>
  <si>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</si>
  <si>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</si>
  <si>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</si>
  <si>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</si>
  <si>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</si>
  <si>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</si>
  <si>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</si>
  <si>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</si>
  <si>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</si>
  <si>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</si>
  <si>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</si>
  <si>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</si>
  <si>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</si>
  <si>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</si>
  <si>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</si>
  <si>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</si>
  <si>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</si>
  <si>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</si>
  <si>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</si>
  <si>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</si>
  <si>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</si>
  <si>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</si>
  <si>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</si>
  <si>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</si>
  <si>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</si>
  <si>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</si>
  <si>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</si>
  <si>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</si>
  <si>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</si>
  <si>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</si>
  <si>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</si>
  <si>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</si>
  <si>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</si>
  <si>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</si>
  <si>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</si>
  <si>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</si>
  <si>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</si>
  <si>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</si>
  <si>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</si>
  <si>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</si>
  <si>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</si>
  <si>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</si>
  <si>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</si>
  <si>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</si>
  <si>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</si>
  <si>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</si>
  <si>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</si>
  <si>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</si>
  <si>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</si>
  <si>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</si>
  <si>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</si>
  <si>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</si>
  <si>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</si>
  <si>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</si>
  <si>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</si>
  <si>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</si>
  <si>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</si>
  <si>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</si>
  <si>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</si>
  <si>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</si>
  <si>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</si>
  <si>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</si>
  <si>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</si>
  <si>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</si>
  <si>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</si>
  <si>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</si>
  <si>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</si>
  <si>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</si>
  <si>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</si>
  <si>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</si>
  <si>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</si>
  <si>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</si>
  <si>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</si>
  <si>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</si>
  <si>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</si>
  <si>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</si>
  <si>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</si>
  <si>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</si>
  <si>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</si>
  <si>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</si>
  <si>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</si>
  <si>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</si>
  <si>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</si>
  <si>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</si>
  <si>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</si>
  <si>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</si>
  <si>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</si>
  <si>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</si>
  <si>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</si>
  <si>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</si>
  <si>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</si>
  <si>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</si>
  <si>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</si>
  <si>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</si>
  <si>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</si>
  <si>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</si>
  <si>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</si>
  <si>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</si>
  <si>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</si>
  <si>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</si>
  <si>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</si>
  <si>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</si>
  <si>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</si>
  <si>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</si>
  <si>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</si>
  <si>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</si>
  <si>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</si>
  <si>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</si>
  <si>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</si>
  <si>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</si>
  <si>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</si>
  <si>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</si>
  <si>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</si>
  <si>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</si>
  <si>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</si>
  <si>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</si>
  <si>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</si>
  <si>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</si>
  <si>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</si>
  <si>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</si>
  <si>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</si>
  <si>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</si>
  <si>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</si>
  <si>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</si>
  <si>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</si>
  <si>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</si>
  <si>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</si>
  <si>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</si>
  <si>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</si>
  <si>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</si>
  <si>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</si>
  <si>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</si>
  <si>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</si>
  <si>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</si>
  <si>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</si>
  <si>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</si>
  <si>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</si>
  <si>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</si>
  <si>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</si>
  <si>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</si>
  <si>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</si>
  <si>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</si>
  <si>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</si>
  <si>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</si>
  <si>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</si>
  <si>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</si>
  <si>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</si>
  <si>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</si>
  <si>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</si>
  <si>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</si>
  <si>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</si>
  <si>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</si>
  <si>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</si>
  <si>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</si>
  <si>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</si>
  <si>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</si>
  <si>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</si>
  <si>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</si>
  <si>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</si>
  <si>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</si>
  <si>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</si>
  <si>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</si>
  <si>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</si>
  <si>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</si>
  <si>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</si>
  <si>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</si>
  <si>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</si>
  <si>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</si>
  <si>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</si>
  <si>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</si>
  <si>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</si>
  <si>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</si>
  <si>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</si>
  <si>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</si>
  <si>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</si>
  <si>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</si>
  <si>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</si>
  <si>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</si>
  <si>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</si>
  <si>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</si>
  <si>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</si>
  <si>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</si>
  <si>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</si>
  <si>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</si>
  <si>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</si>
  <si>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</si>
  <si>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</si>
  <si>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</si>
  <si>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</si>
  <si>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</si>
  <si>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</si>
  <si>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</si>
  <si>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</si>
  <si>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</si>
  <si>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</si>
  <si>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</si>
  <si>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</si>
  <si>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</si>
  <si>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</si>
  <si>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</si>
  <si>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</si>
  <si>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</si>
  <si>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</si>
  <si>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</si>
  <si>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</si>
  <si>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</si>
  <si>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</si>
  <si>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</si>
  <si>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</si>
  <si>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</si>
  <si>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</si>
  <si>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</si>
  <si>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</si>
  <si>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</si>
  <si>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</si>
  <si>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</si>
  <si>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</si>
  <si>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</si>
  <si>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</si>
  <si>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</si>
  <si>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</si>
  <si>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</si>
  <si>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</si>
  <si>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</si>
  <si>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</si>
  <si>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</si>
  <si>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</si>
  <si>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</si>
  <si>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</si>
  <si>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</si>
  <si>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</si>
  <si>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</si>
  <si>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</si>
  <si>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</si>
  <si>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</si>
  <si>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</si>
  <si>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</si>
  <si>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</si>
  <si>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</si>
  <si>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</si>
  <si>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</si>
  <si>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</si>
  <si>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</si>
  <si>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</si>
  <si>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</si>
  <si>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</si>
  <si>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</si>
  <si>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</si>
  <si>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</si>
  <si>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</si>
  <si>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</si>
  <si>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</si>
  <si>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</si>
  <si>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</si>
  <si>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</si>
  <si>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</si>
  <si>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</si>
  <si>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</si>
  <si>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</si>
  <si>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</si>
  <si>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</si>
  <si>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</si>
  <si>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</si>
  <si>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</si>
  <si>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</si>
  <si>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</si>
  <si>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</si>
  <si>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</si>
  <si>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</si>
  <si>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</si>
  <si>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</si>
  <si>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</si>
  <si>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</si>
  <si>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</si>
  <si>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</si>
  <si>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</si>
  <si>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</si>
  <si>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</si>
  <si>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</si>
  <si>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</si>
  <si>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</si>
  <si>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</si>
  <si>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</si>
  <si>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</si>
  <si>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</si>
  <si>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</si>
  <si>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</si>
  <si>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</si>
  <si>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</si>
  <si>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</si>
  <si>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</si>
  <si>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</si>
  <si>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</si>
  <si>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</si>
  <si>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</si>
  <si>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</si>
  <si>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</si>
  <si>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</si>
  <si>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</si>
  <si>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</si>
  <si>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</si>
  <si>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</si>
  <si>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</si>
  <si>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</si>
  <si>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</si>
  <si>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</si>
  <si>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</si>
  <si>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</si>
  <si>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</si>
  <si>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</si>
  <si>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</si>
  <si>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</si>
  <si>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</si>
  <si>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</si>
  <si>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</si>
  <si>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</si>
  <si>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</si>
  <si>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</si>
  <si>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</si>
  <si>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</si>
  <si>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</si>
  <si>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</si>
  <si>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</si>
  <si>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</si>
  <si>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</si>
  <si>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</si>
  <si>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</si>
  <si>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</si>
  <si>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</si>
  <si>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</si>
  <si>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</si>
  <si>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</si>
  <si>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</si>
  <si>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</si>
  <si>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</si>
  <si>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</si>
  <si>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</si>
  <si>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</si>
  <si>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</si>
  <si>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</si>
  <si>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</si>
  <si>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</si>
  <si>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</si>
  <si>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</si>
  <si>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</si>
  <si>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</si>
  <si>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</si>
  <si>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</si>
  <si>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</si>
  <si>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</si>
  <si>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</si>
  <si>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</si>
  <si>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</si>
  <si>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</si>
  <si>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</si>
  <si>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</si>
  <si>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</si>
  <si>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</si>
  <si>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</si>
  <si>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</si>
  <si>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</si>
  <si>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</si>
  <si>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</si>
  <si>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</si>
  <si>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</si>
  <si>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</si>
  <si>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</si>
  <si>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</si>
  <si>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</si>
  <si>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</si>
  <si>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</si>
  <si>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</si>
  <si>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</si>
  <si>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</si>
  <si>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</si>
  <si>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</si>
  <si>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</si>
  <si>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</si>
  <si>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</si>
  <si>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</si>
  <si>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</si>
  <si>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</si>
  <si>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</si>
  <si>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</si>
  <si>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</si>
  <si>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</si>
  <si>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</si>
  <si>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</si>
  <si>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</si>
  <si>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</si>
  <si>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</si>
  <si>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</si>
  <si>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</si>
  <si>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</si>
  <si>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</si>
  <si>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</si>
  <si>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</si>
  <si>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</si>
  <si>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</si>
  <si>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</si>
  <si>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</si>
  <si>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</si>
  <si>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</si>
  <si>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</si>
  <si>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</si>
  <si>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</si>
  <si>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</si>
  <si>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</si>
  <si>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</si>
  <si>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</si>
  <si>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</si>
  <si>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</si>
  <si>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</si>
  <si>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</si>
  <si>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</si>
  <si>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</si>
  <si>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</si>
  <si>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</si>
  <si>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</si>
  <si>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</si>
  <si>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</si>
  <si>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</si>
  <si>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</si>
  <si>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</si>
  <si>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</si>
  <si>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</si>
  <si>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</si>
  <si>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</si>
  <si>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</si>
  <si>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</si>
  <si>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</si>
  <si>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</si>
  <si>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</si>
  <si>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</si>
  <si>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</si>
  <si>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</si>
  <si>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</si>
  <si>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</si>
  <si>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</si>
  <si>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</si>
  <si>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</si>
  <si>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</si>
  <si>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</si>
  <si>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</si>
  <si>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</si>
  <si>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</si>
  <si>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</si>
  <si>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</si>
  <si>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</si>
  <si>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</si>
  <si>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</si>
  <si>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</si>
  <si>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</si>
  <si>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</si>
  <si>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</si>
  <si>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</si>
  <si>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</si>
  <si>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</si>
  <si>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</si>
  <si>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</si>
  <si>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</si>
  <si>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</si>
  <si>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</si>
  <si>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</si>
  <si>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</si>
  <si>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</si>
  <si>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</si>
  <si>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</si>
  <si>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</si>
  <si>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</si>
  <si>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</si>
  <si>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</si>
  <si>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</si>
  <si>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</si>
  <si>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</si>
  <si>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</si>
  <si>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</si>
  <si>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</si>
  <si>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</si>
  <si>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</si>
  <si>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</si>
  <si>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</si>
  <si>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</si>
  <si>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</si>
  <si>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</si>
  <si>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</si>
  <si>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</si>
  <si>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</si>
  <si>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</si>
  <si>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</si>
  <si>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</si>
  <si>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</si>
  <si>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</si>
  <si>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</si>
  <si>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</si>
  <si>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</si>
  <si>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</si>
  <si>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</si>
  <si>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</si>
  <si>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</si>
  <si>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</si>
  <si>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</si>
  <si>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</si>
  <si>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</si>
  <si>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</si>
  <si>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</si>
  <si>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</si>
  <si>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</si>
  <si>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</si>
  <si>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</si>
  <si>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</si>
  <si>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</si>
  <si>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</si>
  <si>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</si>
  <si>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</si>
  <si>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</si>
  <si>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</si>
  <si>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</si>
  <si>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</si>
  <si>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</si>
  <si>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</si>
  <si>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</si>
  <si>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</si>
  <si>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</si>
  <si>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</si>
  <si>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</si>
  <si>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</si>
  <si>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</si>
  <si>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</si>
  <si>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</si>
  <si>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</si>
  <si>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</si>
  <si>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</si>
  <si>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</si>
  <si>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</si>
  <si>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</si>
  <si>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</si>
  <si>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</si>
  <si>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</si>
  <si>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</si>
  <si>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</si>
  <si>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</si>
  <si>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</si>
  <si>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</si>
  <si>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</si>
  <si>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</si>
  <si>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</si>
  <si>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</si>
  <si>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</si>
  <si>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</si>
  <si>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</si>
  <si>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</si>
  <si>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</si>
  <si>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</si>
  <si>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</si>
  <si>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</si>
  <si>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</si>
  <si>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</si>
  <si>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</si>
  <si>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</si>
  <si>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</si>
  <si>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</si>
  <si>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</si>
  <si>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</si>
  <si>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</si>
  <si>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</si>
  <si>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</si>
  <si>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</si>
  <si>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</si>
  <si>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</si>
  <si>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</si>
  <si>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</si>
  <si>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</si>
  <si>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</si>
  <si>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</si>
  <si>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</si>
  <si>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</si>
  <si>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</si>
  <si>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</si>
  <si>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</si>
  <si>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</si>
  <si>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</si>
  <si>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</si>
  <si>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</si>
  <si>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</si>
  <si>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</si>
  <si>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</si>
  <si>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</si>
  <si>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</si>
  <si>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</si>
  <si>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</si>
  <si>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</si>
  <si>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</si>
  <si>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</si>
  <si>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</si>
  <si>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</si>
  <si>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</si>
  <si>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</si>
  <si>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</si>
  <si>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</si>
  <si>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</si>
  <si>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</si>
  <si>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</si>
  <si>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</si>
  <si>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</si>
  <si>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</si>
  <si>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</si>
  <si>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</si>
  <si>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</si>
  <si>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</si>
  <si>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</si>
  <si>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</si>
  <si>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</si>
  <si>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</si>
  <si>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</si>
  <si>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</si>
  <si>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</si>
  <si>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</si>
  <si>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</si>
  <si>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</si>
  <si>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</si>
  <si>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</si>
  <si>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</si>
  <si>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</si>
  <si>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</si>
  <si>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</si>
  <si>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</si>
  <si>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</si>
  <si>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</si>
  <si>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</si>
  <si>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</si>
  <si>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</si>
  <si>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</si>
  <si>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</si>
  <si>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</si>
  <si>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</si>
  <si>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</si>
  <si>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</si>
  <si>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</si>
  <si>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</si>
  <si>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</si>
  <si>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</si>
  <si>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</si>
  <si>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</si>
  <si>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</si>
  <si>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</si>
  <si>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</si>
  <si>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</si>
  <si>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</si>
  <si>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</si>
  <si>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</si>
  <si>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</si>
  <si>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</si>
  <si>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</si>
  <si>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</si>
  <si>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</si>
  <si>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</si>
  <si>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</si>
  <si>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</si>
  <si>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</si>
  <si>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</si>
  <si>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</si>
  <si>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</si>
  <si>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</si>
  <si>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</si>
  <si>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</si>
  <si>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</si>
  <si>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</si>
  <si>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</si>
  <si>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</si>
  <si>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</si>
  <si>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</si>
  <si>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</si>
  <si>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</si>
  <si>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</si>
  <si>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</si>
  <si>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</si>
  <si>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</si>
  <si>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</si>
  <si>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</si>
  <si>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</si>
  <si>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</si>
  <si>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</si>
  <si>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</si>
  <si>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</si>
  <si>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</si>
  <si>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</si>
  <si>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</si>
  <si>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</si>
  <si>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</si>
  <si>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</si>
  <si>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</si>
  <si>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</si>
  <si>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</si>
  <si>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</si>
  <si>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</si>
  <si>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</si>
  <si>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</si>
  <si>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</si>
  <si>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</si>
  <si>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</si>
  <si>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</si>
  <si>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</si>
  <si>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</si>
  <si>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</si>
  <si>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</si>
  <si>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</si>
  <si>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</si>
  <si>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</si>
  <si>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</si>
  <si>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</si>
  <si>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</si>
  <si>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</si>
  <si>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</si>
  <si>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</si>
  <si>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</si>
  <si>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</si>
  <si>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</si>
  <si>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</si>
  <si>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</si>
  <si>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</si>
  <si>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</si>
  <si>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</si>
  <si>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</si>
  <si>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</si>
  <si>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</si>
  <si>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</si>
  <si>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</si>
  <si>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</si>
  <si>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</si>
  <si>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</si>
  <si>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</si>
  <si>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</si>
  <si>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</si>
  <si>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</si>
  <si>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</si>
  <si>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</si>
  <si>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</si>
  <si>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</si>
  <si>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</si>
  <si>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</si>
  <si>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</si>
  <si>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</si>
  <si>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</si>
  <si>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</si>
  <si>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</si>
  <si>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</si>
  <si>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</si>
  <si>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</si>
  <si>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</si>
  <si>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</si>
  <si>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</si>
  <si>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</si>
  <si>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</si>
  <si>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</si>
  <si>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</si>
  <si>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</si>
  <si>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</si>
  <si>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</si>
  <si>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</si>
  <si>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</si>
  <si>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</si>
  <si>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</si>
  <si>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</si>
  <si>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</si>
  <si>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</si>
  <si>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</si>
  <si>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</si>
  <si>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</si>
  <si>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</si>
  <si>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</si>
  <si>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</si>
  <si>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</si>
  <si>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</si>
  <si>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</si>
  <si>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</si>
  <si>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</si>
  <si>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</si>
  <si>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</si>
  <si>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</si>
  <si>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</si>
  <si>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</si>
  <si>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</si>
  <si>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</si>
  <si>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</si>
  <si>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</si>
  <si>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</si>
  <si>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</si>
  <si>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</si>
  <si>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</si>
  <si>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</si>
  <si>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</si>
  <si>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</si>
  <si>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</si>
  <si>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</si>
  <si>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</si>
  <si>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</si>
  <si>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</si>
  <si>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</si>
  <si>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</si>
  <si>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</si>
  <si>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</si>
  <si>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</si>
  <si>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</si>
  <si>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</si>
  <si>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</si>
  <si>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</si>
  <si>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</si>
  <si>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</si>
  <si>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</si>
  <si>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</si>
  <si>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</si>
  <si>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</si>
  <si>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</si>
  <si>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</si>
  <si>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</si>
  <si>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</si>
  <si>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</si>
  <si>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</si>
  <si>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</si>
  <si>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</si>
  <si>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</si>
  <si>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</si>
  <si>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</si>
  <si>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</si>
  <si>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</si>
  <si>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</si>
  <si>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</si>
  <si>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</si>
  <si>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</si>
  <si>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</si>
  <si>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</si>
  <si>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</si>
  <si>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</si>
  <si>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</si>
  <si>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</si>
  <si>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</si>
  <si>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</si>
  <si>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</si>
  <si>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</si>
  <si>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</si>
  <si>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</si>
  <si>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</si>
  <si>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</si>
  <si>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</si>
  <si>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</si>
  <si>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</si>
  <si>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</si>
  <si>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</si>
  <si>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</si>
  <si>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</si>
  <si>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</si>
  <si>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</si>
  <si>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</si>
  <si>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</si>
  <si>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</si>
  <si>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</si>
  <si>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</si>
  <si>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</si>
  <si>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</si>
  <si>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</si>
  <si>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</si>
  <si>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</si>
  <si>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</si>
  <si>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</si>
  <si>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</si>
  <si>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</si>
  <si>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</si>
  <si>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</si>
  <si>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</si>
  <si>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</si>
  <si>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</si>
  <si>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</si>
  <si>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</si>
  <si>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</si>
  <si>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</si>
  <si>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</si>
  <si>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</si>
  <si>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</si>
  <si>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</si>
  <si>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</si>
  <si>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</si>
  <si>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</si>
  <si>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</si>
  <si>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</si>
  <si>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</si>
  <si>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</si>
  <si>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</si>
  <si>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</si>
  <si>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</si>
  <si>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</si>
  <si>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</si>
  <si>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</si>
  <si>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</si>
  <si>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</si>
  <si>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</si>
  <si>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</si>
  <si>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</si>
  <si>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</si>
  <si>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</si>
  <si>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</si>
  <si>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</si>
  <si>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</si>
  <si>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</si>
  <si>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</si>
  <si>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</si>
  <si>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</si>
  <si>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</si>
  <si>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</si>
  <si>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</si>
  <si>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</si>
  <si>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</si>
  <si>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</si>
  <si>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</si>
  <si>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</si>
  <si>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</si>
  <si>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</si>
  <si>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</si>
  <si>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</si>
  <si>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</si>
  <si>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</si>
  <si>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</si>
  <si>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</si>
  <si>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</si>
  <si>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</si>
  <si>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</si>
  <si>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</si>
  <si>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</si>
  <si>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</si>
  <si>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</si>
  <si>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</si>
  <si>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</si>
  <si>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</si>
  <si>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</si>
  <si>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</si>
  <si>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</si>
  <si>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</si>
  <si>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</si>
  <si>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</si>
  <si>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</si>
  <si>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</si>
  <si>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</si>
  <si>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</si>
  <si>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</si>
  <si>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</si>
  <si>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</si>
  <si>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</si>
  <si>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</si>
  <si>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</si>
  <si>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</si>
  <si>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</si>
  <si>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</si>
  <si>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</si>
  <si>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</si>
  <si>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</si>
  <si>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</si>
  <si>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</si>
  <si>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</si>
  <si>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</si>
  <si>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</si>
  <si>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</si>
  <si>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</si>
  <si>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</si>
  <si>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</si>
  <si>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</si>
  <si>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</si>
  <si>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</si>
  <si>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</si>
  <si>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</si>
  <si>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</si>
  <si>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</si>
  <si>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</si>
  <si>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</si>
  <si>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</si>
  <si>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</si>
  <si>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</si>
  <si>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</si>
  <si>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</si>
  <si>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</si>
  <si>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</si>
  <si>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</si>
  <si>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</si>
  <si>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</si>
  <si>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</si>
  <si>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</si>
  <si>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</si>
  <si>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</si>
  <si>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</si>
  <si>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</si>
  <si>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</si>
  <si>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</si>
  <si>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</si>
  <si>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</si>
  <si>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</si>
  <si>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</si>
  <si>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</si>
  <si>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</si>
  <si>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</si>
  <si>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</si>
  <si>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</si>
  <si>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</si>
  <si>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</si>
  <si>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</si>
  <si>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</si>
  <si>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</si>
  <si>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</si>
  <si>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</si>
  <si>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</si>
  <si>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</si>
  <si>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</si>
  <si>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</si>
  <si>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</si>
  <si>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</si>
  <si>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</si>
  <si>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</si>
  <si>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</si>
  <si>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</si>
  <si>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</si>
  <si>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</si>
  <si>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</si>
  <si>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</si>
  <si>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</si>
  <si>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</si>
  <si>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</si>
  <si>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</si>
  <si>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</si>
  <si>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</si>
  <si>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</si>
  <si>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</si>
  <si>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</si>
  <si>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</si>
  <si>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</si>
  <si>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</si>
  <si>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</si>
  <si>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</si>
  <si>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</si>
  <si>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</si>
  <si>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</si>
  <si>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</si>
  <si>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</si>
  <si>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</si>
  <si>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</si>
  <si>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</si>
  <si>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</si>
  <si>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</si>
  <si>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</si>
  <si>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</si>
  <si>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</si>
  <si>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</si>
  <si>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</si>
  <si>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</si>
  <si>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</si>
  <si>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</si>
  <si>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</si>
  <si>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</si>
  <si>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</si>
  <si>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</si>
  <si>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</si>
  <si>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</si>
  <si>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</si>
  <si>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</si>
  <si>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</si>
  <si>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</si>
  <si>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</si>
  <si>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</si>
  <si>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</si>
  <si>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</si>
  <si>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</si>
  <si>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</si>
  <si>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</si>
  <si>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</si>
  <si>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</si>
  <si>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</si>
  <si>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</si>
  <si>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</si>
  <si>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</si>
  <si>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</si>
  <si>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</si>
  <si>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</si>
  <si>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</si>
  <si>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</si>
  <si>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</si>
  <si>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</si>
  <si>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</si>
  <si>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</si>
  <si>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</si>
  <si>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</si>
  <si>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</si>
  <si>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</si>
  <si>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</si>
  <si>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</si>
  <si>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</si>
  <si>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</si>
  <si>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</si>
  <si>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</si>
  <si>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</si>
  <si>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</si>
  <si>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</si>
  <si>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</si>
  <si>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</si>
  <si>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</si>
  <si>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</si>
  <si>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</si>
  <si>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</si>
  <si>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</si>
  <si>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</si>
  <si>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</si>
  <si>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</si>
  <si>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</si>
  <si>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</si>
  <si>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</si>
  <si>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</si>
  <si>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</si>
  <si>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</si>
  <si>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</si>
  <si>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</si>
  <si>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</si>
  <si>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</si>
  <si>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</si>
  <si>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</si>
  <si>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</si>
  <si>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</si>
  <si>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</si>
  <si>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</si>
  <si>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</si>
  <si>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</si>
  <si>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</si>
  <si>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</si>
  <si>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</si>
  <si>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</si>
  <si>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</si>
  <si>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</si>
  <si>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</si>
  <si>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</si>
  <si>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</si>
  <si>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</si>
  <si>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</si>
  <si>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</si>
  <si>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</si>
  <si>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</si>
  <si>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</si>
  <si>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</si>
  <si>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</si>
  <si>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</si>
  <si>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</si>
  <si>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</si>
  <si>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</si>
  <si>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</si>
  <si>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</si>
  <si>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</si>
  <si>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</si>
  <si>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</si>
  <si>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</si>
  <si>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</si>
  <si>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</si>
  <si>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</si>
  <si>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</si>
  <si>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</si>
  <si>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</si>
  <si>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</si>
  <si>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</si>
  <si>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</si>
  <si>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</si>
  <si>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</si>
  <si>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</si>
  <si>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</si>
  <si>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</si>
  <si>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</si>
  <si>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</si>
  <si>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</si>
  <si>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</si>
  <si>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</si>
  <si>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</si>
  <si>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</si>
  <si>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</si>
  <si>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</si>
  <si>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</si>
  <si>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</si>
  <si>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</si>
  <si>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</si>
  <si>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</si>
  <si>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</si>
  <si>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</si>
  <si>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</si>
  <si>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</si>
  <si>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</si>
  <si>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</si>
  <si>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</si>
  <si>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</si>
  <si>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</si>
  <si>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</si>
  <si>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</si>
  <si>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</si>
  <si>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</si>
  <si>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</si>
  <si>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</si>
  <si>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</si>
  <si>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</si>
  <si>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</si>
  <si>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</si>
  <si>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</si>
  <si>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</si>
  <si>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</si>
  <si>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</si>
  <si>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</si>
  <si>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</si>
  <si>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</si>
  <si>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</si>
  <si>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</si>
  <si>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</si>
  <si>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</si>
  <si>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</si>
  <si>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</si>
  <si>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</si>
  <si>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</si>
  <si>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</si>
  <si>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</si>
  <si>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</si>
  <si>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</si>
  <si>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</si>
  <si>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</si>
  <si>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</si>
  <si>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</si>
  <si>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</si>
  <si>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</si>
  <si>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</si>
  <si>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</si>
  <si>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</si>
  <si>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</si>
  <si>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</si>
  <si>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</si>
  <si>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</si>
  <si>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</si>
  <si>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</si>
  <si>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</si>
  <si>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</si>
  <si>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</si>
  <si>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</si>
  <si>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</si>
  <si>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</si>
  <si>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</si>
  <si>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</si>
  <si>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</si>
  <si>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</si>
  <si>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</si>
  <si>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</si>
  <si>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</si>
  <si>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</si>
  <si>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</si>
  <si>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</si>
  <si>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</si>
  <si>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</si>
  <si>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</si>
  <si>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</si>
  <si>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</si>
  <si>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</si>
  <si>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</si>
  <si>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</si>
  <si>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</si>
  <si>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</si>
  <si>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</si>
  <si>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</si>
  <si>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</si>
  <si>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</si>
  <si>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</si>
  <si>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</si>
  <si>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</si>
  <si>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</si>
  <si>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</si>
  <si>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</si>
  <si>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</si>
  <si>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</si>
  <si>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</si>
  <si>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</si>
  <si>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</si>
  <si>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</si>
  <si>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</si>
  <si>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</si>
  <si>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</si>
  <si>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</si>
  <si>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</si>
  <si>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</si>
  <si>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</si>
  <si>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</si>
  <si>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</si>
  <si>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</si>
  <si>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</si>
  <si>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</si>
  <si>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</si>
  <si>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</si>
  <si>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</si>
  <si>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</si>
  <si>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</si>
  <si>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</si>
  <si>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</si>
  <si>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</si>
  <si>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</si>
  <si>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</si>
  <si>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</si>
  <si>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</si>
  <si>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</si>
  <si>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</si>
  <si>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</si>
  <si>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</si>
  <si>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</si>
  <si>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</si>
  <si>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</si>
  <si>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</si>
  <si>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</si>
  <si>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</si>
  <si>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</si>
  <si>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</si>
  <si>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</si>
  <si>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</si>
  <si>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</si>
  <si>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</si>
  <si>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</si>
  <si>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</si>
  <si>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</si>
  <si>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</si>
  <si>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</si>
  <si>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</si>
  <si>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</si>
  <si>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</si>
  <si>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</si>
  <si>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</si>
  <si>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</si>
  <si>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</si>
  <si>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</si>
  <si>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</si>
  <si>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</si>
  <si>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</si>
  <si>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</si>
  <si>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</si>
  <si>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</si>
  <si>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</si>
  <si>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</si>
  <si>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</si>
  <si>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</si>
  <si>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</si>
  <si>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</si>
  <si>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</si>
  <si>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</si>
  <si>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</si>
  <si>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</si>
  <si>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</si>
  <si>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</si>
  <si>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</si>
  <si>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</si>
  <si>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</si>
  <si>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</si>
  <si>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</si>
  <si>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</si>
  <si>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</si>
  <si>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</si>
  <si>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</si>
  <si>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</si>
  <si>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</si>
  <si>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</si>
  <si>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</si>
  <si>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</si>
  <si>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</si>
  <si>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</si>
  <si>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</si>
  <si>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</si>
  <si>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</si>
  <si>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</si>
  <si>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</si>
  <si>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</si>
  <si>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</si>
  <si>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</si>
  <si>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</si>
  <si>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</si>
  <si>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</si>
  <si>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</si>
  <si>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</si>
  <si>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</si>
  <si>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</si>
  <si>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</si>
  <si>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</si>
  <si>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</si>
  <si>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</si>
  <si>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</si>
  <si>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</si>
  <si>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</si>
  <si>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</si>
  <si>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</si>
  <si>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</si>
  <si>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</si>
  <si>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</si>
  <si>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</si>
  <si>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</si>
  <si>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</si>
  <si>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</si>
  <si>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</si>
  <si>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</si>
  <si>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</si>
  <si>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</si>
  <si>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</si>
  <si>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</si>
  <si>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</si>
  <si>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</si>
  <si>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</si>
  <si>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</si>
  <si>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</si>
  <si>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</si>
  <si>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</si>
  <si>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</si>
  <si>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</si>
  <si>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</si>
  <si>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</si>
  <si>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</si>
  <si>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</si>
  <si>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</si>
  <si>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</si>
  <si>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</si>
  <si>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</si>
  <si>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</si>
  <si>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</si>
  <si>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</si>
  <si>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</si>
  <si>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</si>
  <si>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</si>
  <si>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</si>
  <si>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</si>
  <si>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</si>
  <si>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</si>
  <si>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</si>
  <si>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</si>
  <si>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</si>
  <si>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</si>
  <si>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</si>
  <si>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</si>
  <si>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</si>
  <si>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</si>
  <si>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</si>
  <si>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</si>
  <si>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</si>
  <si>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</si>
  <si>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</si>
  <si>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</si>
  <si>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</si>
  <si>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</si>
  <si>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</si>
  <si>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</si>
  <si>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</si>
  <si>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</si>
  <si>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</si>
  <si>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</si>
  <si>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</si>
  <si>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</si>
  <si>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</si>
  <si>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</si>
  <si>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</si>
  <si>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</si>
  <si>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</si>
  <si>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</si>
  <si>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</si>
  <si>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</si>
  <si>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</si>
  <si>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</si>
  <si>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</si>
  <si>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</si>
  <si>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</si>
  <si>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</si>
  <si>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</si>
  <si>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</si>
  <si>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</si>
  <si>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</si>
  <si>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</si>
  <si>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</si>
  <si>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</si>
  <si>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</si>
  <si>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</si>
  <si>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</si>
  <si>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</si>
  <si>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</si>
  <si>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</si>
  <si>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</si>
  <si>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</si>
  <si>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</si>
  <si>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</si>
  <si>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</si>
  <si>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</si>
  <si>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</si>
  <si>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</si>
  <si>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</si>
  <si>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</si>
  <si>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</si>
  <si>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</si>
  <si>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</si>
  <si>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</si>
  <si>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</si>
  <si>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</si>
  <si>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</si>
  <si>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</si>
  <si>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</si>
  <si>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</si>
  <si>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</si>
  <si>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</si>
  <si>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</si>
  <si>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</si>
  <si>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</si>
  <si>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</si>
  <si>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</si>
  <si>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</si>
  <si>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</si>
  <si>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</si>
  <si>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</si>
  <si>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</si>
  <si>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</si>
  <si>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</si>
  <si>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</si>
  <si>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</si>
  <si>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</si>
  <si>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</si>
  <si>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</si>
  <si>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</si>
  <si>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</si>
  <si>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</si>
  <si>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</si>
  <si>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</si>
  <si>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</si>
  <si>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</si>
  <si>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</si>
  <si>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</si>
  <si>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</si>
  <si>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</si>
  <si>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</si>
  <si>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</si>
  <si>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</si>
  <si>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</si>
  <si>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</si>
  <si>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</si>
  <si>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</si>
  <si>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</si>
  <si>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</si>
  <si>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</si>
  <si>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</si>
  <si>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</si>
  <si>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</si>
  <si>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</si>
  <si>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</si>
  <si>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</si>
  <si>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</si>
  <si>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</si>
  <si>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</si>
  <si>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</si>
  <si>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</si>
  <si>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</si>
  <si>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</si>
  <si>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</si>
  <si>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</si>
  <si>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</si>
  <si>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</si>
  <si>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</si>
  <si>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</si>
  <si>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</si>
  <si>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</si>
  <si>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</si>
  <si>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</si>
  <si>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</si>
  <si>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</si>
  <si>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</si>
  <si>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</si>
  <si>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</si>
  <si>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</si>
  <si>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</si>
  <si>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</si>
  <si>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</si>
  <si>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</si>
  <si>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</si>
  <si>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</si>
  <si>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</si>
  <si>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</si>
  <si>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</si>
  <si>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</si>
  <si>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</si>
  <si>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</si>
  <si>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</si>
  <si>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</si>
  <si>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</si>
  <si>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</si>
  <si>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</si>
  <si>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</si>
  <si>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</si>
  <si>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</si>
  <si>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</si>
  <si>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</si>
  <si>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</si>
  <si>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</si>
  <si>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</si>
  <si>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</si>
  <si>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</si>
  <si>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</si>
  <si>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</si>
  <si>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</si>
  <si>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</si>
  <si>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</si>
  <si>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</si>
  <si>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</si>
  <si>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</si>
  <si>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</si>
  <si>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</si>
  <si>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</si>
  <si>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</si>
  <si>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</si>
  <si>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</si>
  <si>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</si>
  <si>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</si>
  <si>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</si>
  <si>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</si>
  <si>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</si>
  <si>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</si>
  <si>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</si>
  <si>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</si>
  <si>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</si>
  <si>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</si>
  <si>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</si>
  <si>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</si>
  <si>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</si>
  <si>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</si>
  <si>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</si>
  <si>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</si>
  <si>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</si>
  <si>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</si>
  <si>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</si>
  <si>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</si>
  <si>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</si>
  <si>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</si>
  <si>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</si>
  <si>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</si>
  <si>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</si>
  <si>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</si>
  <si>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</si>
  <si>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</si>
  <si>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</si>
  <si>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</si>
  <si>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</si>
  <si>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</si>
  <si>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</si>
  <si>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</si>
  <si>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</si>
  <si>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</si>
  <si>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</si>
  <si>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</si>
  <si>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</si>
  <si>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</si>
  <si>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</si>
  <si>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</si>
  <si>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</si>
  <si>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</si>
  <si>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</si>
  <si>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</si>
  <si>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</si>
  <si>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</si>
  <si>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</si>
  <si>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</si>
  <si>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</si>
  <si>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</si>
  <si>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</si>
  <si>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</si>
  <si>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</si>
  <si>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</si>
  <si>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</si>
  <si>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</si>
  <si>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</si>
  <si>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</si>
  <si>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</si>
  <si>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</si>
  <si>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</si>
  <si>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</si>
  <si>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</si>
  <si>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</si>
  <si>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</si>
  <si>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</si>
  <si>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</si>
  <si>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</si>
  <si>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</si>
  <si>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</si>
  <si>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</si>
  <si>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</si>
  <si>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</si>
  <si>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</si>
  <si>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</si>
  <si>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</si>
  <si>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</si>
  <si>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</si>
  <si>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</si>
  <si>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</si>
  <si>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</si>
  <si>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</si>
  <si>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</si>
  <si>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</si>
  <si>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</si>
  <si>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</si>
  <si>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</si>
  <si>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</si>
  <si>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</si>
  <si>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</si>
  <si>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</si>
  <si>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</si>
  <si>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</si>
  <si>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</si>
  <si>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</si>
  <si>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</si>
  <si>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</si>
  <si>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</si>
  <si>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</si>
  <si>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</si>
  <si>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</si>
  <si>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</si>
  <si>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</si>
  <si>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</si>
  <si>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</si>
  <si>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</si>
  <si>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</si>
  <si>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</si>
  <si>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</si>
  <si>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</si>
  <si>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</si>
  <si>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</si>
  <si>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</si>
  <si>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</si>
  <si>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</si>
  <si>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</si>
  <si>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</si>
  <si>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</si>
  <si>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</si>
  <si>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</si>
  <si>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</si>
  <si>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</si>
  <si>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</si>
  <si>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</si>
  <si>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</si>
  <si>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</si>
  <si>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</si>
  <si>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</si>
  <si>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</si>
  <si>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</si>
  <si>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</si>
  <si>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</si>
  <si>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</si>
  <si>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</si>
  <si>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</si>
  <si>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</si>
  <si>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</si>
  <si>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</si>
  <si>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</si>
  <si>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</si>
  <si>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</si>
  <si>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</si>
  <si>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</si>
  <si>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</si>
  <si>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</si>
  <si>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</si>
  <si>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</si>
  <si>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</si>
  <si>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</si>
  <si>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</si>
  <si>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</si>
  <si>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</si>
  <si>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</si>
  <si>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</si>
  <si>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</si>
  <si>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</si>
  <si>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</si>
  <si>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</si>
  <si>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</si>
  <si>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</si>
  <si>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</si>
  <si>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</si>
  <si>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</si>
  <si>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</si>
  <si>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</si>
  <si>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</si>
  <si>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</si>
  <si>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</si>
  <si>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</si>
  <si>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</si>
  <si>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</si>
  <si>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</si>
  <si>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</si>
  <si>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</si>
  <si>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</si>
  <si>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</si>
  <si>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</si>
  <si>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</si>
  <si>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</si>
  <si>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</si>
  <si>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</si>
  <si>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</si>
  <si>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</si>
  <si>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</si>
  <si>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</si>
  <si>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</si>
  <si>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</si>
  <si>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</si>
  <si>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</si>
  <si>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</si>
  <si>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</si>
  <si>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</si>
  <si>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</si>
  <si>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</si>
  <si>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</si>
  <si>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</si>
  <si>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</si>
  <si>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</si>
  <si>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</si>
  <si>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</si>
  <si>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</si>
  <si>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</si>
  <si>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</si>
  <si>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</si>
  <si>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</si>
  <si>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</si>
  <si>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</si>
  <si>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</si>
  <si>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</si>
  <si>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</si>
  <si>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</si>
  <si>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</si>
  <si>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</si>
  <si>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</si>
  <si>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</si>
  <si>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</si>
  <si>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</si>
  <si>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</si>
  <si>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</si>
  <si>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</si>
  <si>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</si>
  <si>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</si>
  <si>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</si>
  <si>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</si>
  <si>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</si>
  <si>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</si>
  <si>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</si>
  <si>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</si>
  <si>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</si>
  <si>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</si>
  <si>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</si>
  <si>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</si>
  <si>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</si>
  <si>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</si>
  <si>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</si>
  <si>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</si>
  <si>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</si>
  <si>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</si>
  <si>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</si>
  <si>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</si>
  <si>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</si>
  <si>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</si>
  <si>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</si>
  <si>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</si>
  <si>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</si>
  <si>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</si>
  <si>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</si>
  <si>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</si>
  <si>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</si>
  <si>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</si>
  <si>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</si>
  <si>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</si>
  <si>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</si>
  <si>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</si>
  <si>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</si>
  <si>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</si>
  <si>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</si>
  <si>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</si>
  <si>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</si>
  <si>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</si>
  <si>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</si>
  <si>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</si>
  <si>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</si>
  <si>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</si>
  <si>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</si>
  <si>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</si>
  <si>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</si>
  <si>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</si>
  <si>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</si>
  <si>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</si>
  <si>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</si>
  <si>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</si>
  <si>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</si>
  <si>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</si>
  <si>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</si>
  <si>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</si>
  <si>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</si>
  <si>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</si>
  <si>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</si>
  <si>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</si>
  <si>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</si>
  <si>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</si>
  <si>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</si>
  <si>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</si>
  <si>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</si>
  <si>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</si>
  <si>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</si>
  <si>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</si>
  <si>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</si>
  <si>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</si>
  <si>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</si>
  <si>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</si>
  <si>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</si>
  <si>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</si>
  <si>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</si>
  <si>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</si>
  <si>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</si>
  <si>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</si>
  <si>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</si>
  <si>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</si>
  <si>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</si>
  <si>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</si>
  <si>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</si>
  <si>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</si>
  <si>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</si>
  <si>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</si>
  <si>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</si>
  <si>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</si>
  <si>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</si>
  <si>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</si>
  <si>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</si>
  <si>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</si>
  <si>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</si>
  <si>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</si>
  <si>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</si>
  <si>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</si>
  <si>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</si>
  <si>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</si>
  <si>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</si>
  <si>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</si>
  <si>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</si>
  <si>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</si>
  <si>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</si>
  <si>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</si>
  <si>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</si>
  <si>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</si>
  <si>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</si>
  <si>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</si>
  <si>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</si>
  <si>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</si>
  <si>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</si>
  <si>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</si>
  <si>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</si>
  <si>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</si>
  <si>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</si>
  <si>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</si>
  <si>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</si>
  <si>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</si>
  <si>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</si>
  <si>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</si>
  <si>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</si>
  <si>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</si>
  <si>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</si>
  <si>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</si>
  <si>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</si>
  <si>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</si>
  <si>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</si>
  <si>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</si>
  <si>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</si>
  <si>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</si>
  <si>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</si>
  <si>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</si>
  <si>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</si>
  <si>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</si>
  <si>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</si>
  <si>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</si>
  <si>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</si>
  <si>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</si>
  <si>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</si>
  <si>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</si>
  <si>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</si>
  <si>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</si>
  <si>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</si>
  <si>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</si>
  <si>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</si>
  <si>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</si>
  <si>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</si>
  <si>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</si>
  <si>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</si>
  <si>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</si>
  <si>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</si>
  <si>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</si>
  <si>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</si>
  <si>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</si>
  <si>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</si>
  <si>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</si>
  <si>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</si>
  <si>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</si>
  <si>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</si>
  <si>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</si>
  <si>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</si>
  <si>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</si>
  <si>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</si>
  <si>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</si>
  <si>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</si>
  <si>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</si>
  <si>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</si>
  <si>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</si>
  <si>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</si>
  <si>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</si>
  <si>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</si>
  <si>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</si>
  <si>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</si>
  <si>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</si>
  <si>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</si>
  <si>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</si>
  <si>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</si>
  <si>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</si>
  <si>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</si>
  <si>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</si>
  <si>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</si>
  <si>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</si>
  <si>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</si>
  <si>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</si>
  <si>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</si>
  <si>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</si>
  <si>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</si>
  <si>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</si>
  <si>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</si>
  <si>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</si>
  <si>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</si>
  <si>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</si>
  <si>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</si>
  <si>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</si>
  <si>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</si>
  <si>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</si>
  <si>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</si>
  <si>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</si>
  <si>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</si>
  <si>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</si>
  <si>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</si>
  <si>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</si>
  <si>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</si>
  <si>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</si>
  <si>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</si>
  <si>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</si>
  <si>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</si>
  <si>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</si>
  <si>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</si>
  <si>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</si>
  <si>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</si>
  <si>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</si>
  <si>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</si>
  <si>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</si>
  <si>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</si>
  <si>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</si>
  <si>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</si>
  <si>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</si>
  <si>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</si>
  <si>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</si>
  <si>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</si>
  <si>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</si>
  <si>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</si>
  <si>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</si>
  <si>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</si>
  <si>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</si>
  <si>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</si>
  <si>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</si>
  <si>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</si>
  <si>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</si>
  <si>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</si>
  <si>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</si>
  <si>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</si>
  <si>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</si>
  <si>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</si>
  <si>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</si>
  <si>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</si>
  <si>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</si>
  <si>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</si>
  <si>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</si>
  <si>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</si>
  <si>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</si>
  <si>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</si>
  <si>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</si>
  <si>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</si>
  <si>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</si>
  <si>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</si>
  <si>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</si>
  <si>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</si>
  <si>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</si>
  <si>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</si>
  <si>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</si>
  <si>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</si>
  <si>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</si>
  <si>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</si>
  <si>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</si>
  <si>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</si>
  <si>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</si>
  <si>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</si>
  <si>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</si>
  <si>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</si>
  <si>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</si>
  <si>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</si>
  <si>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</si>
  <si>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</si>
  <si>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</si>
  <si>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</si>
  <si>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</si>
  <si>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</si>
  <si>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</si>
  <si>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</si>
  <si>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</si>
  <si>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</si>
  <si>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</si>
  <si>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</si>
  <si>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</si>
  <si>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</si>
  <si>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</si>
  <si>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</si>
  <si>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</si>
  <si>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</si>
  <si>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</si>
  <si>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</si>
  <si>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</si>
  <si>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</si>
  <si>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</si>
  <si>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</si>
  <si>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</si>
  <si>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</si>
  <si>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</si>
  <si>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</si>
  <si>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</si>
  <si>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</si>
  <si>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</si>
  <si>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</si>
  <si>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</si>
  <si>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</si>
  <si>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</si>
  <si>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</si>
  <si>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</si>
  <si>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</si>
  <si>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</si>
  <si>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</si>
  <si>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</si>
  <si>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</si>
  <si>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</si>
  <si>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</si>
  <si>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</si>
  <si>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</si>
  <si>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</si>
  <si>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</si>
  <si>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</si>
  <si>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</si>
  <si>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</si>
  <si>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</si>
  <si>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</si>
  <si>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</si>
  <si>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</si>
  <si>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</si>
  <si>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</si>
  <si>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</si>
  <si>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</si>
  <si>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</si>
  <si>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</si>
  <si>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</si>
  <si>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</si>
  <si>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</si>
  <si>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</si>
  <si>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</si>
  <si>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</si>
  <si>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</si>
  <si>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</si>
  <si>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</si>
  <si>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</si>
  <si>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</si>
  <si>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</si>
  <si>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</si>
  <si>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</si>
  <si>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</si>
  <si>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</si>
  <si>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</si>
  <si>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</si>
  <si>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</si>
  <si>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</si>
  <si>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</si>
  <si>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</si>
  <si>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</si>
  <si>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</si>
  <si>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</si>
  <si>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</si>
  <si>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</si>
  <si>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</si>
  <si>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</si>
  <si>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</si>
  <si>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</si>
  <si>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</si>
  <si>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</si>
  <si>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</si>
  <si>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</si>
  <si>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</si>
  <si>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</si>
  <si>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</si>
  <si>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</si>
  <si>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</si>
  <si>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</si>
  <si>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</si>
  <si>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</si>
  <si>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</si>
  <si>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</si>
  <si>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</si>
  <si>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</si>
  <si>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</si>
  <si>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</si>
  <si>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</si>
  <si>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</si>
  <si>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</si>
  <si>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</si>
  <si>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</si>
  <si>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</si>
  <si>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</si>
  <si>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</si>
  <si>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</si>
  <si>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</si>
  <si>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</si>
  <si>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</si>
  <si>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</si>
  <si>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</si>
  <si>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</si>
  <si>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</si>
  <si>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</si>
  <si>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</si>
  <si>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</si>
  <si>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</si>
  <si>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</si>
  <si>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</si>
  <si>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</si>
  <si>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</si>
  <si>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</si>
  <si>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</si>
  <si>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</si>
  <si>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</si>
  <si>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</si>
  <si>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</si>
  <si>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</si>
  <si>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</si>
  <si>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</si>
  <si>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</si>
  <si>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</si>
  <si>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</si>
  <si>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</si>
  <si>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</si>
  <si>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</si>
  <si>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</si>
  <si>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</si>
  <si>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</si>
  <si>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</si>
  <si>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</si>
  <si>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</si>
  <si>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</si>
  <si>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</si>
  <si>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</si>
  <si>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</si>
  <si>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</si>
  <si>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</si>
  <si>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</si>
  <si>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</si>
  <si>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</si>
  <si>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</si>
  <si>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</si>
  <si>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</si>
  <si>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</si>
  <si>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</si>
  <si>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</si>
  <si>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</si>
  <si>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</si>
  <si>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</si>
  <si>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</si>
  <si>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</si>
  <si>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</si>
  <si>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</si>
  <si>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</si>
  <si>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</si>
  <si>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</si>
  <si>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</si>
  <si>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</si>
  <si>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</si>
  <si>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</si>
  <si>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</si>
  <si>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</si>
  <si>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</si>
  <si>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</si>
  <si>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</si>
  <si>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</si>
  <si>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</si>
  <si>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</si>
  <si>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</si>
  <si>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</si>
  <si>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</si>
  <si>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</si>
  <si>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</si>
  <si>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</si>
  <si>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</si>
  <si>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</si>
  <si>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</si>
  <si>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</si>
  <si>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</si>
  <si>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</si>
  <si>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</si>
  <si>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</si>
  <si>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</si>
  <si>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</si>
  <si>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</si>
  <si>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</si>
  <si>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</si>
  <si>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</si>
  <si>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</si>
  <si>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</si>
  <si>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</si>
  <si>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</si>
  <si>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</si>
  <si>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</si>
  <si>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</si>
  <si>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</si>
  <si>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</si>
  <si>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</si>
  <si>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</si>
  <si>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</si>
  <si>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</si>
  <si>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</si>
  <si>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</si>
  <si>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</si>
  <si>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</si>
  <si>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</si>
  <si>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</si>
  <si>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</si>
  <si>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</si>
  <si>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</si>
  <si>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</si>
  <si>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</si>
  <si>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</si>
  <si>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</si>
  <si>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</si>
  <si>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</si>
  <si>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</si>
  <si>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</si>
  <si>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</si>
  <si>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</si>
  <si>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</si>
  <si>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</si>
  <si>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</si>
  <si>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</si>
  <si>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</si>
  <si>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</si>
  <si>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</si>
  <si>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</si>
  <si>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</si>
  <si>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</si>
  <si>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</si>
  <si>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</si>
  <si>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</si>
  <si>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</si>
  <si>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</si>
  <si>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</si>
  <si>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</si>
  <si>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</si>
  <si>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</si>
  <si>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</si>
  <si>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</si>
  <si>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</si>
  <si>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</si>
  <si>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</si>
  <si>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</si>
  <si>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</si>
  <si>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</si>
  <si>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</si>
  <si>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</si>
  <si>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</si>
  <si>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</si>
  <si>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</si>
  <si>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</si>
  <si>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</si>
  <si>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</si>
  <si>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</si>
  <si>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</si>
  <si>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</si>
  <si>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</si>
  <si>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</si>
  <si>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</si>
  <si>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</si>
  <si>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</si>
  <si>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</si>
  <si>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</si>
  <si>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</si>
  <si>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</si>
  <si>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</si>
  <si>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</si>
  <si>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</si>
  <si>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</si>
  <si>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</si>
  <si>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</si>
  <si>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</si>
  <si>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</si>
  <si>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</si>
  <si>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</si>
  <si>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</si>
  <si>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</si>
  <si>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</si>
  <si>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</si>
  <si>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</si>
  <si>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</si>
  <si>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</si>
  <si>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</si>
  <si>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</si>
  <si>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</si>
  <si>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</si>
  <si>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</si>
  <si>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</si>
  <si>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</si>
  <si>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</si>
  <si>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</si>
  <si>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</si>
  <si>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</si>
  <si>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</si>
  <si>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</si>
  <si>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</si>
  <si>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</si>
  <si>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</si>
  <si>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</si>
  <si>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</si>
  <si>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</si>
  <si>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</si>
  <si>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</si>
  <si>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</si>
  <si>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</si>
  <si>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</si>
  <si>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</si>
  <si>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</si>
  <si>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</si>
  <si>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</si>
  <si>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</si>
  <si>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</si>
  <si>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</si>
  <si>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</si>
  <si>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</si>
  <si>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</si>
  <si>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</si>
  <si>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</si>
  <si>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</si>
  <si>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</si>
  <si>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</si>
  <si>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</si>
  <si>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</si>
  <si>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</si>
  <si>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</si>
  <si>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</si>
  <si>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</si>
  <si>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</si>
  <si>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</si>
  <si>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</si>
  <si>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</si>
  <si>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</si>
  <si>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</si>
  <si>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</si>
  <si>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</si>
  <si>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</si>
  <si>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</si>
  <si>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</si>
  <si>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</si>
  <si>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</si>
  <si>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</si>
  <si>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</si>
  <si>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</si>
  <si>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</si>
  <si>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</si>
  <si>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</si>
  <si>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</si>
  <si>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</si>
  <si>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</si>
  <si>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</si>
  <si>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</si>
  <si>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</si>
  <si>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</si>
  <si>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</si>
  <si>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</si>
  <si>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</si>
  <si>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</si>
  <si>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</si>
  <si>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</si>
  <si>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</si>
  <si>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</si>
  <si>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</si>
  <si>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</si>
  <si>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</si>
  <si>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</si>
  <si>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</si>
  <si>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</si>
  <si>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</si>
  <si>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</si>
  <si>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</si>
  <si>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</si>
  <si>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</si>
  <si>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</si>
  <si>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</si>
  <si>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</si>
  <si>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</si>
  <si>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</si>
  <si>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</si>
  <si>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</si>
  <si>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</si>
  <si>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</si>
  <si>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</si>
  <si>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</si>
  <si>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</si>
  <si>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</si>
  <si>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</si>
  <si>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</si>
  <si>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</si>
  <si>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</si>
  <si>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</si>
  <si>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</si>
  <si>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</si>
  <si>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</si>
  <si>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</si>
  <si>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</si>
  <si>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</si>
  <si>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</si>
  <si>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</si>
  <si>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</si>
  <si>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</si>
  <si>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</si>
  <si>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</si>
  <si>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</si>
  <si>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</si>
  <si>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</si>
  <si>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</si>
  <si>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</si>
  <si>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</si>
  <si>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</si>
  <si>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</si>
  <si>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</si>
  <si>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</si>
  <si>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</si>
  <si>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</si>
  <si>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</si>
  <si>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</si>
  <si>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</si>
  <si>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</si>
  <si>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</si>
  <si>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</si>
  <si>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</si>
  <si>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</si>
  <si>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</si>
  <si>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</si>
  <si>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</si>
  <si>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</si>
  <si>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</si>
  <si>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</si>
  <si>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</si>
  <si>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</si>
  <si>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</si>
  <si>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</si>
  <si>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</si>
  <si>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</si>
  <si>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</si>
  <si>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</si>
  <si>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</si>
  <si>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</si>
  <si>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</si>
  <si>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</si>
  <si>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</si>
  <si>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</si>
  <si>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</si>
  <si>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</si>
  <si>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</si>
  <si>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</si>
  <si>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</si>
  <si>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</si>
  <si>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</si>
  <si>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</si>
  <si>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</si>
  <si>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</si>
  <si>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</si>
  <si>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</si>
  <si>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</si>
  <si>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</si>
  <si>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</si>
  <si>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</si>
  <si>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</si>
  <si>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</si>
  <si>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</si>
  <si>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</si>
  <si>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</si>
  <si>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</si>
  <si>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</si>
  <si>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</si>
  <si>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</si>
  <si>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</si>
  <si>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</si>
  <si>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</si>
  <si>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</si>
  <si>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</si>
  <si>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</si>
  <si>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</si>
  <si>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</si>
  <si>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</si>
  <si>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</si>
  <si>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</si>
  <si>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</si>
  <si>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</si>
  <si>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</si>
  <si>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</si>
  <si>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</si>
  <si>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</si>
  <si>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</si>
  <si>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</si>
  <si>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</si>
  <si>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</si>
  <si>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</si>
  <si>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</si>
  <si>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</si>
  <si>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</si>
  <si>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</si>
  <si>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</si>
  <si>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</si>
  <si>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</si>
  <si>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</si>
  <si>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</si>
  <si>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</si>
  <si>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</si>
  <si>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</si>
  <si>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</si>
  <si>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</si>
  <si>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</si>
  <si>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</si>
  <si>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</si>
  <si>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</si>
  <si>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</si>
  <si>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</si>
  <si>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</si>
  <si>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</si>
  <si>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</si>
  <si>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</si>
  <si>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</si>
  <si>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</si>
  <si>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</si>
  <si>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</si>
  <si>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</si>
  <si>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</si>
  <si>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</si>
  <si>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</si>
  <si>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</si>
  <si>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</si>
  <si>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</si>
  <si>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</si>
  <si>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</si>
  <si>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</si>
  <si>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</si>
  <si>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</si>
  <si>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</si>
  <si>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</si>
  <si>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</si>
  <si>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</si>
  <si>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</si>
  <si>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</si>
  <si>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</si>
  <si>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</si>
  <si>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</si>
  <si>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</si>
  <si>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</si>
  <si>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</si>
  <si>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</si>
  <si>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</si>
  <si>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</si>
  <si>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</si>
  <si>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</si>
  <si>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</si>
  <si>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</si>
  <si>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</si>
  <si>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</si>
  <si>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</si>
  <si>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</si>
  <si>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</si>
  <si>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</si>
  <si>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</si>
  <si>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</si>
  <si>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</si>
  <si>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</si>
  <si>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</si>
  <si>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</si>
  <si>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</si>
  <si>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</si>
  <si>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</si>
  <si>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</si>
  <si>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</si>
  <si>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</si>
  <si>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</si>
  <si>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</si>
  <si>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</si>
  <si>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</si>
  <si>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</si>
  <si>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</si>
  <si>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</si>
  <si>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</si>
  <si>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</si>
  <si>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</si>
  <si>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</si>
  <si>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</si>
  <si>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</si>
  <si>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</si>
  <si>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</si>
  <si>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</si>
  <si>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</si>
  <si>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</si>
  <si>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</si>
  <si>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</si>
  <si>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</si>
  <si>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</si>
  <si>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</si>
  <si>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</si>
  <si>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</si>
  <si>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</si>
  <si>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</si>
  <si>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</si>
  <si>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</si>
  <si>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</si>
  <si>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</si>
  <si>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</si>
  <si>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</si>
  <si>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</si>
  <si>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</si>
  <si>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</si>
  <si>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</si>
  <si>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</si>
  <si>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</si>
  <si>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</si>
  <si>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</si>
  <si>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</si>
  <si>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</si>
  <si>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</si>
  <si>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</si>
  <si>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</si>
  <si>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</si>
  <si>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</si>
  <si>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</si>
  <si>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</si>
  <si>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</si>
  <si>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</si>
  <si>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</si>
  <si>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</si>
  <si>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</si>
  <si>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</si>
  <si>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</si>
  <si>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</si>
  <si>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</si>
  <si>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</si>
  <si>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</si>
  <si>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</si>
  <si>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</si>
  <si>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</si>
  <si>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</si>
  <si>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</si>
  <si>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</si>
  <si>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</si>
  <si>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</si>
  <si>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</si>
  <si>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</si>
  <si>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</si>
  <si>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</si>
  <si>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</si>
  <si>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</si>
  <si>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</si>
  <si>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</si>
  <si>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</si>
  <si>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</si>
  <si>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</si>
  <si>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</si>
  <si>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</si>
  <si>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</si>
  <si>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</si>
  <si>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</si>
  <si>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</si>
  <si>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</si>
  <si>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</si>
  <si>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</si>
  <si>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</si>
  <si>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</si>
  <si>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</si>
  <si>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</si>
  <si>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</si>
  <si>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</si>
  <si>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</si>
  <si>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</si>
  <si>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</si>
  <si>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</si>
  <si>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</si>
  <si>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</si>
  <si>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</si>
  <si>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</si>
  <si>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</si>
  <si>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</si>
  <si>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</si>
  <si>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</si>
  <si>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</si>
  <si>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</si>
  <si>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</si>
  <si>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</si>
  <si>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</si>
  <si>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</si>
  <si>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</si>
  <si>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</si>
  <si>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</si>
  <si>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</si>
  <si>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</si>
  <si>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</si>
  <si>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</si>
  <si>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</si>
  <si>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</si>
  <si>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</si>
  <si>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</si>
  <si>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</si>
  <si>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</si>
  <si>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</si>
  <si>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</si>
  <si>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</si>
  <si>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</si>
  <si>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</si>
  <si>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</si>
  <si>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</si>
  <si>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</si>
  <si>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</si>
  <si>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</si>
  <si>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</si>
  <si>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</si>
  <si>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</si>
  <si>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</si>
  <si>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</si>
  <si>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</si>
  <si>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</si>
  <si>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</si>
  <si>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</si>
  <si>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</si>
  <si>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</si>
  <si>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</si>
  <si>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</si>
  <si>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</si>
  <si>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</si>
  <si>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</si>
  <si>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</si>
  <si>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</si>
  <si>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</si>
  <si>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</si>
  <si>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</si>
  <si>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</si>
  <si>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</si>
  <si>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</si>
  <si>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</si>
  <si>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</si>
  <si>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</si>
  <si>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</si>
  <si>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</si>
  <si>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</si>
  <si>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</si>
  <si>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</si>
  <si>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</si>
  <si>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</si>
  <si>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</si>
  <si>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</si>
  <si>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</si>
  <si>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</si>
  <si>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</si>
  <si>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</si>
  <si>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</si>
  <si>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</si>
  <si>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</si>
  <si>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</si>
  <si>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</si>
  <si>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</si>
  <si>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</si>
  <si>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</si>
  <si>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</si>
  <si>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</si>
  <si>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</si>
  <si>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</si>
  <si>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</si>
  <si>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</si>
  <si>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</si>
  <si>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</si>
  <si>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</si>
  <si>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</si>
  <si>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</si>
  <si>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</si>
  <si>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</si>
  <si>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</si>
  <si>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</si>
  <si>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</si>
  <si>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</si>
  <si>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</si>
  <si>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</si>
  <si>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</si>
  <si>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</si>
  <si>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</si>
  <si>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</si>
  <si>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</si>
  <si>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</si>
  <si>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</si>
  <si>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</si>
  <si>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</si>
  <si>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</si>
  <si>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</si>
  <si>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</si>
  <si>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</si>
  <si>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</si>
  <si>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</si>
  <si>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</si>
  <si>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</si>
  <si>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</si>
  <si>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</si>
  <si>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</si>
  <si>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</si>
  <si>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</si>
  <si>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</si>
  <si>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</si>
  <si>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</si>
  <si>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</si>
  <si>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</si>
  <si>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</si>
  <si>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</si>
  <si>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</si>
  <si>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</si>
  <si>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</si>
  <si>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</si>
  <si>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</si>
  <si>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</si>
  <si>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</si>
  <si>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</si>
  <si>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</si>
  <si>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</si>
  <si>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</si>
  <si>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</si>
  <si>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</si>
  <si>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</si>
  <si>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</si>
  <si>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</si>
  <si>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</si>
  <si>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</si>
  <si>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</si>
  <si>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</si>
  <si>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</si>
  <si>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</si>
  <si>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</si>
  <si>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</si>
  <si>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</si>
  <si>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</si>
  <si>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</si>
  <si>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</si>
  <si>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</si>
  <si>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</si>
  <si>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</si>
  <si>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</si>
  <si>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</si>
  <si>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</si>
  <si>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</si>
  <si>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</si>
  <si>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</si>
  <si>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</si>
  <si>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</si>
  <si>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</si>
  <si>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</si>
  <si>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</si>
  <si>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</si>
  <si>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</si>
  <si>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</si>
  <si>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</si>
  <si>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</si>
  <si>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</si>
  <si>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</si>
  <si>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</si>
  <si>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</si>
  <si>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</si>
  <si>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</si>
  <si>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</si>
  <si>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</si>
  <si>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</si>
  <si>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</si>
  <si>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</si>
  <si>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</si>
  <si>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</si>
  <si>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</si>
  <si>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</si>
  <si>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</si>
  <si>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</si>
  <si>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</si>
  <si>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</si>
  <si>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</si>
  <si>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</si>
  <si>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</si>
  <si>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</si>
  <si>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</si>
  <si>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</si>
  <si>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</si>
  <si>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</si>
  <si>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</si>
  <si>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</si>
  <si>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</si>
  <si>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</si>
  <si>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</si>
  <si>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</si>
  <si>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</si>
  <si>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</si>
  <si>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</si>
  <si>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</si>
  <si>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</si>
  <si>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</si>
  <si>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</si>
  <si>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</si>
  <si>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</si>
  <si>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</si>
  <si>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</si>
  <si>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</si>
  <si>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</si>
  <si>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</si>
  <si>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</si>
  <si>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</si>
  <si>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</si>
  <si>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</si>
  <si>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</si>
  <si>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</si>
  <si>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</si>
  <si>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</si>
  <si>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</si>
  <si>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</si>
  <si>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</si>
  <si>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</si>
  <si>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</si>
  <si>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</si>
  <si>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</si>
  <si>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</si>
  <si>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</si>
  <si>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</si>
  <si>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</si>
  <si>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</si>
  <si>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</si>
  <si>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</si>
  <si>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</si>
  <si>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</si>
  <si>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</si>
  <si>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</si>
  <si>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</si>
  <si>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</si>
  <si>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</si>
  <si>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</si>
  <si>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</si>
  <si>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</si>
  <si>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</si>
  <si>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</si>
  <si>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</si>
  <si>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</si>
  <si>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</si>
  <si>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</si>
  <si>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</si>
  <si>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</si>
  <si>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</si>
  <si>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</si>
  <si>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</si>
  <si>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</si>
  <si>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</si>
  <si>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</si>
  <si>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</si>
  <si>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</si>
  <si>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</si>
  <si>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</si>
  <si>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</si>
  <si>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</si>
  <si>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</si>
  <si>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</si>
  <si>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</si>
  <si>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</si>
  <si>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</si>
  <si>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</si>
  <si>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</si>
  <si>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</si>
  <si>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</si>
  <si>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</si>
  <si>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</si>
  <si>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</si>
  <si>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</si>
  <si>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</si>
  <si>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</si>
  <si>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</si>
  <si>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</si>
  <si>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</si>
  <si>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</si>
  <si>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</si>
  <si>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</si>
  <si>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</si>
  <si>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</si>
  <si>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</si>
  <si>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</si>
  <si>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</si>
  <si>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</si>
  <si>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</si>
  <si>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</si>
  <si>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</si>
  <si>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</si>
  <si>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</si>
  <si>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</si>
  <si>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</si>
  <si>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</si>
  <si>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</si>
  <si>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</si>
  <si>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</si>
  <si>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</si>
  <si>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</si>
  <si>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</si>
  <si>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</si>
  <si>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</si>
  <si>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</si>
  <si>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</si>
  <si>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</si>
  <si>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</si>
  <si>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</si>
  <si>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</si>
  <si>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</si>
  <si>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</si>
  <si>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</si>
  <si>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</si>
  <si>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</si>
  <si>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</si>
  <si>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</si>
  <si>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</si>
  <si>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</si>
  <si>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</si>
  <si>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</si>
  <si>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</si>
  <si>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</si>
  <si>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</si>
  <si>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</si>
  <si>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</si>
  <si>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</si>
  <si>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</si>
  <si>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</si>
  <si>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</si>
  <si>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</si>
  <si>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</si>
  <si>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</si>
  <si>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</si>
  <si>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</si>
  <si>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</si>
  <si>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</si>
  <si>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</si>
  <si>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</si>
  <si>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</si>
  <si>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</si>
  <si>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</si>
  <si>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</si>
  <si>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</si>
  <si>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</si>
  <si>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</si>
  <si>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</si>
  <si>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</si>
  <si>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</si>
  <si>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</si>
  <si>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</si>
  <si>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</si>
  <si>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</si>
  <si>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</si>
  <si>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</si>
  <si>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</si>
  <si>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</si>
  <si>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</si>
  <si>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</si>
  <si>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</si>
  <si>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</si>
  <si>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</si>
  <si>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</si>
  <si>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</si>
  <si>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</si>
  <si>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</si>
  <si>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</si>
  <si>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</si>
  <si>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</si>
  <si>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</si>
  <si>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</si>
  <si>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</si>
  <si>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</si>
  <si>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</si>
  <si>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</si>
  <si>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</si>
  <si>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</si>
  <si>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</si>
  <si>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</si>
  <si>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</si>
  <si>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</si>
  <si>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</si>
  <si>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</si>
  <si>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</si>
  <si>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</si>
  <si>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</si>
  <si>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</si>
  <si>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</si>
  <si>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</si>
  <si>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</si>
  <si>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</si>
  <si>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</si>
  <si>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</si>
  <si>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</si>
  <si>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</si>
  <si>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</si>
  <si>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</si>
  <si>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</si>
  <si>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</si>
  <si>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</si>
  <si>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</si>
  <si>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</si>
  <si>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</si>
  <si>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</si>
  <si>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</si>
  <si>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</si>
  <si>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</si>
  <si>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</si>
  <si>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</si>
  <si>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</si>
  <si>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</si>
  <si>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</si>
  <si>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</si>
  <si>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</si>
  <si>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</si>
  <si>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</si>
  <si>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</si>
  <si>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</si>
  <si>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</si>
  <si>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</si>
  <si>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</si>
  <si>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</si>
  <si>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</si>
  <si>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</si>
  <si>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</si>
  <si>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</si>
  <si>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</si>
  <si>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</si>
  <si>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</si>
  <si>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</si>
  <si>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</si>
  <si>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</si>
  <si>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</si>
  <si>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</si>
  <si>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</si>
  <si>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</si>
  <si>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</si>
  <si>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</si>
  <si>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</si>
  <si>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</si>
  <si>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</si>
  <si>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</si>
  <si>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</si>
  <si>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</si>
  <si>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</si>
  <si>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</si>
  <si>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</si>
  <si>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</si>
  <si>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</si>
  <si>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</si>
  <si>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</si>
  <si>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</si>
  <si>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</si>
  <si>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</si>
  <si>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</si>
  <si>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</si>
  <si>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</si>
  <si>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</si>
  <si>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</si>
  <si>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</si>
  <si>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</si>
  <si>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</si>
  <si>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</si>
  <si>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</si>
  <si>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</si>
  <si>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</si>
  <si>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</si>
  <si>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</si>
  <si>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</si>
  <si>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</si>
  <si>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</si>
  <si>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</si>
  <si>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</si>
  <si>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</si>
  <si>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</si>
  <si>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</si>
  <si>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</si>
  <si>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</si>
  <si>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</si>
  <si>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</si>
  <si>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</si>
  <si>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</si>
  <si>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</si>
  <si>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</si>
  <si>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</si>
  <si>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</si>
  <si>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</si>
  <si>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</si>
  <si>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</si>
  <si>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</si>
  <si>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</si>
  <si>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</si>
  <si>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</si>
  <si>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</si>
  <si>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</si>
  <si>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</si>
  <si>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</si>
  <si>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</si>
  <si>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</si>
  <si>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</si>
  <si>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</si>
  <si>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</si>
  <si>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</si>
  <si>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</si>
  <si>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</si>
  <si>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</si>
  <si>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</si>
  <si>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</si>
  <si>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</si>
  <si>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</si>
  <si>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</si>
  <si>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</si>
  <si>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</si>
  <si>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</si>
  <si>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</si>
  <si>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</si>
  <si>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</si>
  <si>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</si>
  <si>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</si>
  <si>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</si>
  <si>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</si>
  <si>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</si>
  <si>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</si>
  <si>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</si>
  <si>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</si>
  <si>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</si>
  <si>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</si>
  <si>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</si>
  <si>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</si>
  <si>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</si>
  <si>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</si>
  <si>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</si>
  <si>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</si>
  <si>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</si>
  <si>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</si>
  <si>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</si>
  <si>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</si>
  <si>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</si>
  <si>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</si>
  <si>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</si>
  <si>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</si>
  <si>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</si>
  <si>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</si>
  <si>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</si>
  <si>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</si>
  <si>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</si>
  <si>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</si>
  <si>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</si>
  <si>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</si>
  <si>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</si>
  <si>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</si>
  <si>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</si>
  <si>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</si>
  <si>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</si>
  <si>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</si>
  <si>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</si>
  <si>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</si>
  <si>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</si>
  <si>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</si>
  <si>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</si>
  <si>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</si>
  <si>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</si>
  <si>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</si>
  <si>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</si>
  <si>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</si>
  <si>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</si>
  <si>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</si>
  <si>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</si>
  <si>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</si>
  <si>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</si>
  <si>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</si>
  <si>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</si>
  <si>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</si>
  <si>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</si>
  <si>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</si>
  <si>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</si>
  <si>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</si>
  <si>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</si>
  <si>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</si>
  <si>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</si>
  <si>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</si>
  <si>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</si>
  <si>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</si>
  <si>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</si>
  <si>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</si>
  <si>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</si>
  <si>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</si>
  <si>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</si>
  <si>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</si>
  <si>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</si>
  <si>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</si>
  <si>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</si>
  <si>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</si>
  <si>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</si>
  <si>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</si>
  <si>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</si>
  <si>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</si>
  <si>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</si>
  <si>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</si>
  <si>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</si>
  <si>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</si>
  <si>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</si>
  <si>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</si>
  <si>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</si>
  <si>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</si>
  <si>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</si>
  <si>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</si>
  <si>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</si>
  <si>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</si>
  <si>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</si>
  <si>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</si>
  <si>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</si>
  <si>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</si>
  <si>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</si>
  <si>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</si>
  <si>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</si>
  <si>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</si>
  <si>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</si>
  <si>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</si>
  <si>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</si>
  <si>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</si>
  <si>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</si>
  <si>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</si>
  <si>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</si>
  <si>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</si>
  <si>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</si>
  <si>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</si>
  <si>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</si>
  <si>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</si>
  <si>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</si>
  <si>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</si>
  <si>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</si>
  <si>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</si>
  <si>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</si>
  <si>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</si>
  <si>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</si>
  <si>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</si>
  <si>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</si>
  <si>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</si>
  <si>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</si>
  <si>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</si>
  <si>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</si>
  <si>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</si>
  <si>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</si>
  <si>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</si>
  <si>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</si>
  <si>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</si>
  <si>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</si>
  <si>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</si>
  <si>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</si>
  <si>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</si>
  <si>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</si>
  <si>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</si>
  <si>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</si>
  <si>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</si>
  <si>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</si>
  <si>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</si>
  <si>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</si>
  <si>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</si>
  <si>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</si>
  <si>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</si>
  <si>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</si>
  <si>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</si>
  <si>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</si>
  <si>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</si>
  <si>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</si>
  <si>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</si>
  <si>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</si>
  <si>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</si>
  <si>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</si>
  <si>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</si>
  <si>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</si>
  <si>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</si>
  <si>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</si>
  <si>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</si>
  <si>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</si>
  <si>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</si>
  <si>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</si>
  <si>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</si>
  <si>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</si>
  <si>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</si>
  <si>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</si>
  <si>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</si>
  <si>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</si>
  <si>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</si>
  <si>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</si>
  <si>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</si>
  <si>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</si>
  <si>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</si>
  <si>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</si>
  <si>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</si>
  <si>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</si>
  <si>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</si>
  <si>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</si>
  <si>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</si>
  <si>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</si>
  <si>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</si>
  <si>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</si>
  <si>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</si>
  <si>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</si>
  <si>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</si>
  <si>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</si>
  <si>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</si>
  <si>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</si>
  <si>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</si>
  <si>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</si>
  <si>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</si>
  <si>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</si>
  <si>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</si>
  <si>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</si>
  <si>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</si>
  <si>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</si>
  <si>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</si>
  <si>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</si>
  <si>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</si>
  <si>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</si>
  <si>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</si>
  <si>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</si>
  <si>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</si>
  <si>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</si>
  <si>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</si>
  <si>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</si>
  <si>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</si>
  <si>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</si>
  <si>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</si>
  <si>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</si>
  <si>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</si>
  <si>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</si>
  <si>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</si>
  <si>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</si>
  <si>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</si>
  <si>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</si>
  <si>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</si>
  <si>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</si>
  <si>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</si>
  <si>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</si>
  <si>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</si>
  <si>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</si>
  <si>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</si>
  <si>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</si>
  <si>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</si>
  <si>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</si>
  <si>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</si>
  <si>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</si>
  <si>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</si>
  <si>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</si>
  <si>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</si>
  <si>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</si>
  <si>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</si>
  <si>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</si>
  <si>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</si>
  <si>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</si>
  <si>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</si>
  <si>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</si>
  <si>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</si>
  <si>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</si>
  <si>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</si>
  <si>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</si>
  <si>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</si>
  <si>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</si>
  <si>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</si>
  <si>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</si>
  <si>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</si>
  <si>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</si>
  <si>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</si>
  <si>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</si>
  <si>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</si>
  <si>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</si>
  <si>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</si>
  <si>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</si>
  <si>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</si>
  <si>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</si>
  <si>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</si>
  <si>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</si>
  <si>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</si>
  <si>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</si>
  <si>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</si>
  <si>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</si>
  <si>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</si>
  <si>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</si>
  <si>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</si>
  <si>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</si>
  <si>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</si>
  <si>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</si>
  <si>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</si>
  <si>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</si>
  <si>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</si>
  <si>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</si>
  <si>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</si>
  <si>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</si>
  <si>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</si>
  <si>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</si>
  <si>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</si>
  <si>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</si>
  <si>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</si>
  <si>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</si>
  <si>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</si>
  <si>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</si>
  <si>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</si>
  <si>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</si>
  <si>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</si>
  <si>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</si>
  <si>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</si>
  <si>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</si>
  <si>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</si>
  <si>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</si>
  <si>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</si>
  <si>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</si>
  <si>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</si>
  <si>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</si>
  <si>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</si>
  <si>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</si>
  <si>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</si>
  <si>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</si>
  <si>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</si>
  <si>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</si>
  <si>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</si>
  <si>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</si>
  <si>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</si>
  <si>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</si>
  <si>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</si>
  <si>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</si>
  <si>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</si>
  <si>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</si>
  <si>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</si>
  <si>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</si>
  <si>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</si>
  <si>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</si>
  <si>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</si>
  <si>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</si>
  <si>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</si>
  <si>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</si>
  <si>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</si>
  <si>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</si>
  <si>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</si>
  <si>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</si>
  <si>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</si>
  <si>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</si>
  <si>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</si>
  <si>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</si>
  <si>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</si>
  <si>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</si>
  <si>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</si>
  <si>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</si>
  <si>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</si>
  <si>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</si>
  <si>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</si>
  <si>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</si>
  <si>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</si>
  <si>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</si>
  <si>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</si>
  <si>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</si>
  <si>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</si>
  <si>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</si>
  <si>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</si>
  <si>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</si>
  <si>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</si>
  <si>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</si>
  <si>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</si>
  <si>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</si>
  <si>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</si>
  <si>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</si>
  <si>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</si>
  <si>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</si>
  <si>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</si>
  <si>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</si>
  <si>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</si>
  <si>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</si>
  <si>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</si>
  <si>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</si>
  <si>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</si>
  <si>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</si>
  <si>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</si>
  <si>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</si>
  <si>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</si>
  <si>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</si>
  <si>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</si>
  <si>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</si>
  <si>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</si>
  <si>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</si>
  <si>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</si>
  <si>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</si>
  <si>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</si>
  <si>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</si>
  <si>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</si>
  <si>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</si>
  <si>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</si>
  <si>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</si>
  <si>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</si>
  <si>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</si>
  <si>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</si>
  <si>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</si>
  <si>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</si>
  <si>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</si>
  <si>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</si>
  <si>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</si>
  <si>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</si>
  <si>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</si>
  <si>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</si>
  <si>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</si>
  <si>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</si>
  <si>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</si>
  <si>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</si>
  <si>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</si>
  <si>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</si>
  <si>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</si>
  <si>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</si>
  <si>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</si>
  <si>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</si>
  <si>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</si>
  <si>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</si>
  <si>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</si>
  <si>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</si>
  <si>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</si>
  <si>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</si>
  <si>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</si>
  <si>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</si>
  <si>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</si>
  <si>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</si>
  <si>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</si>
  <si>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</si>
  <si>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</si>
  <si>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</si>
  <si>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</si>
  <si>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</si>
  <si>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</si>
  <si>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</si>
  <si>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</si>
  <si>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</si>
  <si>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</si>
  <si>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</si>
  <si>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</si>
  <si>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</si>
  <si>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</si>
  <si>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</si>
  <si>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</si>
  <si>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</si>
  <si>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</si>
  <si>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</si>
  <si>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</si>
  <si>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</si>
  <si>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</si>
  <si>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</si>
  <si>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</si>
  <si>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</si>
  <si>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</si>
  <si>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</si>
  <si>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</si>
  <si>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</si>
  <si>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</si>
  <si>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</si>
  <si>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</si>
  <si>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</si>
  <si>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</si>
  <si>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</si>
  <si>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</si>
  <si>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</si>
  <si>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</si>
  <si>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</si>
  <si>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</si>
  <si>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</si>
  <si>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</si>
  <si>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</si>
  <si>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</si>
  <si>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</si>
  <si>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</si>
  <si>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</si>
  <si>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</si>
  <si>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</si>
  <si>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</si>
  <si>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</si>
  <si>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</si>
  <si>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</si>
  <si>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</si>
  <si>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</si>
  <si>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</si>
  <si>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</si>
  <si>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</si>
  <si>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</si>
  <si>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</si>
  <si>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</si>
  <si>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</si>
  <si>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</si>
  <si>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</si>
  <si>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</si>
  <si>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</si>
  <si>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</si>
  <si>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</si>
  <si>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</si>
  <si>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</si>
  <si>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</si>
  <si>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</si>
  <si>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</si>
  <si>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</si>
  <si>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</si>
  <si>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</si>
  <si>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</si>
  <si>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</si>
  <si>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</si>
  <si>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</si>
  <si>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</si>
  <si>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</si>
  <si>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</si>
  <si>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</si>
  <si>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</si>
  <si>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</si>
  <si>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</si>
  <si>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</si>
  <si>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</si>
  <si>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</si>
  <si>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</si>
  <si>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</si>
  <si>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</si>
  <si>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</si>
  <si>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</si>
  <si>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</si>
  <si>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</si>
  <si>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</si>
  <si>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</si>
  <si>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</si>
  <si>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</si>
  <si>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</si>
  <si>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</si>
  <si>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</si>
  <si>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</si>
  <si>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</si>
  <si>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</si>
  <si>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</si>
  <si>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</si>
  <si>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</si>
  <si>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</si>
  <si>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</si>
  <si>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</si>
  <si>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</si>
  <si>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</si>
  <si>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</si>
  <si>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</si>
  <si>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</si>
  <si>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</si>
  <si>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</si>
  <si>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</si>
  <si>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</si>
  <si>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</si>
  <si>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</si>
  <si>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</si>
  <si>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</si>
  <si>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</si>
  <si>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</si>
  <si>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</si>
  <si>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</si>
  <si>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</si>
  <si>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</si>
  <si>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</si>
  <si>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</si>
  <si>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</si>
  <si>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</si>
  <si>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</si>
  <si>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</si>
  <si>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</si>
  <si>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</si>
  <si>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</si>
  <si>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</si>
  <si>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</si>
  <si>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</si>
  <si>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</si>
  <si>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</si>
  <si>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</si>
  <si>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</si>
  <si>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</si>
  <si>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</si>
  <si>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</si>
  <si>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</si>
  <si>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</si>
  <si>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</si>
  <si>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</si>
  <si>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</si>
  <si>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</si>
  <si>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</si>
  <si>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</si>
  <si>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</si>
  <si>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</si>
  <si>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</si>
  <si>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</si>
  <si>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</si>
  <si>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</si>
  <si>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</si>
  <si>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</si>
  <si>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</si>
  <si>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</si>
  <si>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</si>
  <si>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</si>
  <si>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</si>
  <si>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</si>
  <si>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</si>
  <si>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</si>
  <si>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</si>
  <si>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</si>
  <si>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</si>
  <si>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</si>
  <si>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</si>
  <si>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</si>
  <si>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</si>
  <si>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</si>
  <si>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</si>
  <si>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</si>
  <si>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</si>
  <si>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</si>
  <si>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</si>
  <si>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</si>
  <si>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</si>
  <si>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</si>
  <si>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</si>
  <si>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</si>
  <si>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</si>
  <si>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</si>
  <si>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</si>
  <si>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</si>
  <si>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</si>
  <si>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</si>
  <si>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</si>
  <si>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</si>
  <si>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</si>
  <si>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</si>
  <si>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</si>
  <si>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</si>
  <si>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</si>
  <si>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</si>
  <si>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</si>
  <si>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</si>
  <si>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</si>
  <si>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</si>
  <si>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</si>
  <si>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</si>
  <si>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</si>
  <si>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</si>
  <si>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</si>
  <si>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</si>
  <si>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</si>
  <si>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</si>
  <si>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</si>
  <si>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</si>
  <si>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</si>
  <si>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</si>
  <si>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</si>
  <si>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</si>
  <si>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</si>
  <si>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</si>
  <si>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</si>
  <si>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</si>
  <si>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</si>
  <si>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</si>
  <si>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</si>
  <si>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</si>
  <si>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</si>
  <si>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</si>
  <si>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</si>
  <si>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</si>
  <si>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</si>
  <si>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</si>
  <si>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</si>
  <si>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</si>
  <si>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</si>
  <si>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</si>
  <si>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</si>
  <si>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</si>
  <si>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</si>
  <si>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</si>
  <si>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</si>
  <si>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</si>
  <si>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</si>
  <si>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</si>
  <si>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</si>
  <si>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</si>
  <si>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</si>
  <si>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</si>
  <si>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</si>
  <si>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</si>
  <si>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</si>
  <si>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</si>
  <si>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</si>
  <si>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</si>
  <si>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</si>
  <si>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</si>
  <si>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</si>
  <si>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</si>
  <si>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</si>
  <si>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</si>
  <si>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</si>
  <si>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</si>
  <si>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</si>
  <si>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</si>
  <si>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</si>
  <si>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</si>
  <si>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</si>
  <si>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</si>
  <si>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</si>
  <si>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</si>
  <si>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</si>
  <si>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</si>
  <si>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</si>
  <si>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</si>
  <si>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</si>
  <si>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</si>
  <si>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</si>
  <si>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</si>
  <si>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</si>
  <si>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</si>
  <si>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</si>
  <si>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</si>
  <si>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</si>
  <si>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</si>
  <si>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</si>
  <si>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</si>
  <si>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</si>
  <si>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</si>
  <si>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</si>
  <si>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</si>
  <si>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</si>
  <si>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</si>
  <si>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</si>
  <si>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</si>
  <si>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</si>
  <si>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</si>
  <si>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</si>
  <si>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</si>
  <si>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</si>
  <si>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</si>
  <si>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</si>
  <si>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</si>
  <si>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</si>
  <si>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</si>
  <si>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</si>
  <si>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</si>
  <si>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</si>
  <si>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</si>
  <si>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</si>
  <si>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</si>
  <si>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</si>
  <si>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</si>
  <si>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</si>
  <si>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</si>
  <si>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</si>
  <si>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</si>
  <si>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</si>
  <si>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</si>
  <si>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</si>
  <si>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</si>
  <si>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</si>
  <si>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</si>
  <si>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</si>
  <si>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</si>
  <si>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</si>
  <si>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</si>
  <si>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</si>
  <si>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</si>
  <si>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</si>
  <si>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</si>
  <si>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</si>
  <si>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</si>
  <si>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</si>
  <si>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</si>
  <si>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</si>
  <si>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</si>
  <si>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</si>
  <si>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</si>
  <si>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</si>
  <si>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</si>
  <si>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</si>
  <si>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</si>
  <si>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</si>
  <si>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</si>
  <si>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</si>
  <si>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</si>
  <si>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</si>
  <si>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</si>
  <si>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</si>
  <si>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</si>
  <si>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</si>
  <si>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</si>
  <si>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</si>
  <si>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</si>
  <si>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</si>
  <si>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</si>
  <si>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</si>
  <si>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</si>
  <si>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</si>
  <si>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</si>
  <si>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</si>
  <si>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</si>
  <si>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</si>
  <si>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</si>
  <si>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</si>
  <si>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</si>
  <si>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</si>
  <si>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</si>
  <si>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</si>
  <si>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</si>
  <si>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</si>
  <si>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</si>
  <si>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</si>
  <si>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</si>
  <si>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</si>
  <si>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</si>
  <si>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</si>
  <si>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</si>
  <si>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</si>
  <si>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</si>
  <si>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</si>
  <si>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</si>
  <si>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</si>
  <si>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</si>
  <si>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</si>
  <si>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</si>
  <si>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</si>
  <si>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</si>
  <si>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</si>
  <si>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</si>
  <si>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</si>
  <si>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</si>
  <si>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</si>
  <si>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</si>
  <si>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</si>
  <si>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</si>
  <si>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</si>
  <si>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</si>
  <si>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</si>
  <si>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</si>
  <si>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</si>
  <si>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</si>
  <si>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</si>
  <si>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</si>
  <si>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</si>
  <si>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</si>
  <si>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</si>
  <si>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</si>
  <si>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</si>
  <si>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</si>
  <si>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</si>
  <si>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</si>
  <si>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</si>
  <si>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</si>
  <si>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</si>
  <si>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</si>
  <si>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</si>
  <si>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</si>
  <si>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</si>
  <si>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</si>
  <si>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</si>
  <si>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</si>
  <si>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</si>
  <si>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</si>
  <si>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</si>
  <si>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</si>
  <si>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</si>
  <si>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</si>
  <si>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</si>
  <si>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</si>
  <si>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</si>
  <si>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</si>
  <si>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</si>
  <si>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</si>
  <si>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</si>
  <si>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</si>
  <si>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</si>
  <si>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</si>
  <si>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</si>
  <si>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</si>
  <si>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</si>
  <si>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</si>
  <si>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</si>
  <si>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</si>
  <si>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</si>
  <si>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</si>
  <si>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</si>
  <si>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</si>
  <si>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</si>
  <si>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</si>
  <si>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</si>
  <si>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</si>
  <si>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</si>
  <si>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</si>
  <si>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</si>
  <si>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</si>
  <si>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</si>
  <si>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</si>
  <si>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</si>
  <si>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</si>
  <si>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</si>
  <si>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</si>
  <si>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</si>
  <si>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</si>
  <si>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</si>
  <si>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</si>
  <si>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</si>
  <si>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</si>
  <si>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</si>
  <si>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</si>
  <si>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</si>
  <si>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</si>
  <si>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</si>
  <si>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</si>
  <si>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</si>
  <si>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</si>
  <si>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</si>
  <si>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</si>
  <si>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</si>
  <si>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</si>
  <si>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</si>
  <si>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</si>
  <si>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</si>
  <si>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</si>
  <si>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</si>
  <si>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</si>
  <si>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</si>
  <si>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</si>
  <si>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</si>
  <si>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</si>
  <si>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</si>
  <si>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</si>
  <si>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</si>
  <si>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</si>
  <si>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</si>
  <si>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</si>
  <si>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</si>
  <si>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</si>
  <si>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</si>
  <si>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</si>
  <si>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</si>
  <si>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</si>
  <si>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</si>
  <si>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</si>
  <si>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</si>
  <si>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</si>
  <si>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</si>
  <si>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</si>
  <si>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</si>
  <si>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</si>
  <si>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</si>
  <si>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</si>
  <si>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</si>
  <si>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</si>
  <si>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</si>
  <si>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</si>
  <si>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</si>
  <si>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</si>
  <si>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</si>
  <si>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</si>
  <si>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</si>
  <si>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</si>
  <si>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</si>
  <si>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</si>
  <si>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</si>
  <si>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</si>
  <si>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</si>
  <si>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</si>
  <si>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</si>
  <si>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</si>
  <si>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</si>
  <si>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</si>
  <si>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</si>
  <si>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</si>
  <si>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</si>
  <si>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</si>
  <si>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</si>
  <si>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</si>
  <si>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</si>
  <si>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</si>
  <si>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</si>
  <si>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</si>
  <si>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</si>
  <si>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</si>
  <si>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</si>
  <si>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</si>
  <si>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</si>
  <si>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</si>
  <si>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</si>
  <si>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</si>
  <si>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</si>
  <si>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</si>
  <si>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</si>
  <si>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</si>
  <si>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</si>
  <si>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</si>
  <si>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</si>
  <si>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</si>
  <si>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</si>
  <si>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</si>
  <si>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</si>
  <si>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</si>
  <si>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</si>
  <si>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</si>
  <si>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</si>
  <si>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</si>
  <si>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</si>
  <si>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</si>
  <si>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</si>
  <si>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</si>
  <si>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</si>
  <si>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</si>
  <si>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</si>
  <si>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</si>
  <si>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</si>
  <si>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</si>
  <si>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</si>
  <si>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</si>
  <si>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</si>
  <si>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</si>
  <si>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</si>
  <si>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</si>
  <si>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</si>
  <si>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</si>
  <si>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</si>
  <si>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</si>
  <si>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</si>
  <si>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</si>
  <si>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</si>
  <si>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</si>
  <si>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</si>
  <si>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</si>
  <si>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</si>
  <si>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</si>
  <si>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</si>
  <si>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</si>
  <si>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</si>
  <si>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</si>
  <si>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</si>
  <si>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</si>
  <si>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</si>
  <si>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</si>
  <si>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</si>
  <si>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</si>
  <si>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</si>
  <si>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</si>
  <si>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</si>
  <si>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</si>
  <si>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</si>
  <si>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</si>
  <si>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</si>
  <si>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</si>
  <si>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</si>
  <si>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</si>
  <si>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</si>
  <si>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</si>
  <si>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</si>
  <si>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</si>
  <si>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</si>
  <si>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</si>
  <si>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</si>
  <si>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</si>
  <si>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</si>
  <si>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</si>
  <si>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</si>
  <si>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</si>
  <si>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</si>
  <si>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</si>
  <si>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</si>
  <si>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</si>
  <si>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</si>
  <si>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</si>
  <si>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</si>
  <si>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</si>
  <si>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</si>
  <si>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</si>
  <si>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</si>
  <si>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</si>
  <si>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</si>
  <si>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</si>
  <si>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</si>
  <si>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</si>
  <si>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</si>
  <si>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</si>
  <si>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</si>
  <si>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</si>
  <si>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</si>
  <si>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</si>
  <si>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</si>
  <si>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</si>
  <si>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</si>
  <si>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</si>
  <si>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</si>
  <si>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</si>
  <si>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</si>
  <si>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</si>
  <si>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</si>
  <si>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</si>
  <si>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</si>
  <si>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</si>
  <si>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</si>
  <si>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</si>
  <si>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</si>
  <si>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</si>
  <si>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</si>
  <si>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</si>
  <si>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</si>
  <si>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</si>
  <si>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</si>
  <si>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</si>
  <si>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</si>
  <si>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</si>
  <si>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</si>
  <si>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</si>
  <si>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</si>
  <si>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</si>
  <si>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</si>
  <si>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</si>
  <si>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</si>
  <si>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</si>
  <si>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</si>
  <si>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</si>
  <si>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</si>
  <si>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</si>
  <si>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</si>
  <si>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</si>
  <si>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</si>
  <si>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</si>
  <si>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</si>
  <si>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</si>
  <si>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</si>
  <si>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</si>
  <si>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</si>
  <si>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</si>
  <si>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</si>
  <si>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</si>
  <si>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</si>
  <si>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</si>
  <si>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</si>
  <si>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</si>
  <si>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</si>
  <si>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</si>
  <si>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</si>
  <si>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</si>
  <si>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</si>
  <si>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</si>
  <si>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</si>
  <si>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</si>
  <si>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</si>
  <si>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</si>
  <si>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</si>
  <si>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</si>
  <si>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</si>
  <si>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</si>
  <si>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</si>
  <si>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</si>
  <si>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</si>
  <si>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</si>
  <si>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</si>
  <si>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</si>
  <si>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</si>
  <si>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</si>
  <si>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</si>
  <si>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</si>
  <si>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</si>
  <si>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</si>
  <si>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</si>
  <si>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</si>
  <si>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</si>
  <si>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</si>
  <si>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</si>
  <si>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</si>
  <si>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</si>
  <si>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</si>
  <si>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</si>
  <si>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</si>
  <si>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</si>
  <si>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</si>
  <si>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</si>
  <si>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</si>
  <si>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</si>
  <si>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</si>
  <si>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</si>
  <si>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</si>
  <si>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</si>
  <si>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</si>
  <si>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</si>
  <si>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</si>
  <si>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</si>
  <si>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</si>
  <si>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</si>
  <si>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</si>
  <si>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</si>
  <si>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</si>
  <si>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</si>
  <si>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</si>
  <si>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</si>
  <si>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</si>
  <si>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</si>
  <si>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</si>
  <si>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</si>
  <si>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</si>
  <si>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</si>
  <si>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</si>
  <si>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</si>
  <si>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</si>
  <si>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</si>
  <si>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</si>
  <si>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</si>
  <si>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</si>
  <si>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</si>
  <si>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</si>
  <si>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</si>
  <si>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</si>
  <si>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</si>
  <si>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</si>
  <si>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</si>
  <si>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</si>
  <si>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</si>
  <si>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</si>
  <si>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</si>
  <si>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</si>
  <si>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</si>
  <si>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</si>
  <si>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</si>
  <si>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</si>
  <si>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</si>
  <si>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</si>
  <si>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</si>
  <si>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</si>
  <si>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</si>
  <si>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</si>
  <si>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</si>
  <si>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</si>
  <si>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</si>
  <si>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</si>
  <si>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</si>
  <si>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</si>
  <si>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</si>
  <si>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</si>
  <si>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</si>
  <si>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</si>
  <si>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</si>
  <si>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</si>
  <si>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</si>
  <si>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</si>
  <si>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</si>
  <si>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</si>
  <si>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</si>
  <si>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</si>
  <si>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</si>
  <si>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</si>
  <si>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</si>
  <si>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</si>
  <si>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</si>
  <si>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</si>
  <si>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</si>
  <si>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</si>
  <si>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</si>
  <si>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</si>
  <si>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</si>
  <si>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</si>
  <si>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</si>
  <si>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</si>
  <si>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</si>
  <si>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</si>
  <si>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</si>
  <si>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</si>
  <si>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</si>
  <si>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</si>
  <si>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</si>
  <si>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</si>
  <si>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</si>
  <si>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</si>
  <si>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</si>
  <si>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</si>
  <si>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</si>
  <si>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</si>
  <si>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</si>
  <si>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</si>
  <si>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</si>
  <si>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</si>
  <si>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</si>
  <si>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</si>
  <si>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</si>
  <si>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</si>
  <si>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</si>
  <si>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</si>
  <si>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</si>
  <si>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</si>
  <si>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</si>
  <si>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</si>
  <si>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</si>
  <si>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</si>
  <si>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</si>
  <si>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</si>
  <si>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</si>
  <si>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</si>
  <si>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</si>
  <si>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</si>
  <si>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</si>
  <si>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</si>
  <si>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</si>
  <si>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</si>
  <si>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</si>
  <si>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</si>
  <si>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</si>
  <si>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</si>
  <si>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</si>
  <si>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</si>
  <si>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</si>
  <si>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</si>
  <si>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</si>
  <si>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</si>
  <si>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</si>
  <si>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</si>
  <si>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</si>
  <si>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</si>
  <si>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</si>
  <si>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</si>
  <si>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</si>
  <si>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</si>
  <si>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</si>
  <si>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</si>
  <si>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</si>
  <si>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</si>
  <si>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</si>
  <si>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</si>
  <si>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</si>
  <si>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</si>
  <si>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</si>
  <si>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</si>
  <si>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</si>
  <si>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</si>
  <si>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</si>
  <si>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</si>
  <si>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</si>
  <si>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</si>
  <si>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</si>
  <si>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</si>
  <si>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</si>
  <si>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</si>
  <si>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</si>
  <si>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</si>
  <si>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</si>
  <si>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</si>
  <si>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</si>
  <si>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</si>
  <si>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</si>
  <si>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</si>
  <si>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</si>
  <si>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</si>
  <si>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</si>
  <si>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</si>
  <si>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</si>
  <si>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</si>
  <si>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</si>
  <si>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</si>
  <si>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</si>
  <si>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</si>
  <si>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</si>
  <si>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</si>
  <si>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</si>
  <si>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</si>
  <si>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</si>
  <si>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</si>
  <si>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</si>
  <si>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</si>
  <si>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</si>
  <si>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</si>
  <si>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</si>
  <si>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</si>
  <si>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</si>
  <si>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</si>
  <si>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</si>
  <si>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</si>
  <si>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</si>
  <si>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</si>
  <si>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</si>
  <si>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</si>
  <si>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</si>
  <si>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</si>
  <si>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</si>
  <si>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</si>
  <si>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</si>
  <si>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</si>
  <si>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</si>
  <si>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</si>
  <si>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</si>
  <si>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</si>
  <si>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</si>
  <si>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</si>
  <si>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</si>
  <si>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</si>
  <si>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</si>
  <si>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</si>
  <si>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</si>
  <si>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</si>
  <si>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</si>
  <si>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</si>
  <si>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</si>
  <si>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</si>
  <si>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</si>
  <si>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</si>
  <si>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</si>
  <si>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</si>
  <si>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</si>
  <si>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</si>
  <si>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</si>
  <si>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</si>
  <si>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</si>
  <si>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</si>
  <si>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</si>
  <si>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</si>
  <si>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</si>
  <si>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</si>
  <si>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</si>
  <si>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</si>
  <si>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</si>
  <si>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</si>
  <si>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</si>
  <si>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</si>
  <si>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</si>
  <si>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</si>
  <si>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</si>
  <si>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</si>
  <si>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</si>
  <si>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</si>
  <si>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</si>
  <si>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</si>
  <si>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</si>
  <si>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</si>
  <si>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</si>
  <si>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</si>
  <si>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</si>
  <si>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</si>
  <si>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</si>
  <si>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</si>
  <si>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</si>
  <si>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</si>
  <si>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</si>
  <si>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</si>
  <si>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</si>
  <si>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</si>
  <si>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</si>
  <si>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</si>
  <si>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</si>
  <si>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</si>
  <si>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</si>
  <si>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</si>
  <si>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</si>
  <si>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</si>
  <si>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</si>
  <si>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</si>
  <si>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</si>
  <si>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</si>
  <si>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</si>
  <si>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</si>
  <si>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</si>
  <si>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</si>
  <si>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</si>
  <si>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</si>
  <si>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</si>
  <si>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</si>
  <si>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</si>
  <si>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</si>
  <si>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</si>
  <si>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</si>
  <si>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</si>
  <si>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</si>
  <si>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</si>
  <si>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</si>
  <si>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</si>
  <si>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</si>
  <si>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</si>
  <si>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</si>
  <si>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</si>
  <si>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</si>
  <si>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</si>
  <si>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</si>
  <si>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</si>
  <si>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</si>
  <si>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</si>
  <si>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</si>
  <si>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</si>
  <si>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</si>
  <si>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</si>
  <si>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</si>
  <si>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</si>
  <si>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</si>
  <si>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</si>
  <si>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</si>
  <si>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</si>
  <si>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</si>
  <si>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</si>
  <si>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</si>
  <si>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</si>
  <si>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</si>
  <si>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</si>
  <si>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</si>
  <si>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</si>
  <si>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</si>
  <si>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</si>
  <si>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</si>
  <si>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</si>
  <si>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</si>
  <si>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</si>
  <si>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</si>
  <si>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</si>
  <si>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</si>
  <si>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</si>
  <si>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</si>
  <si>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</si>
  <si>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</si>
  <si>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</si>
  <si>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</si>
  <si>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</si>
  <si>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</si>
  <si>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</si>
  <si>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</si>
  <si>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</si>
  <si>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</si>
  <si>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</si>
  <si>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</si>
  <si>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</si>
  <si>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</si>
  <si>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</si>
  <si>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</si>
  <si>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</si>
  <si>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</si>
  <si>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</si>
  <si>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</si>
  <si>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</si>
  <si>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</si>
  <si>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</si>
  <si>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</si>
  <si>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</si>
  <si>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</si>
  <si>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</si>
  <si>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</si>
  <si>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</si>
  <si>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</si>
  <si>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</si>
  <si>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</si>
  <si>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</si>
  <si>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</si>
  <si>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</si>
  <si>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</si>
  <si>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</si>
  <si>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</si>
  <si>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</si>
  <si>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</si>
  <si>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</si>
  <si>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</si>
  <si>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</si>
  <si>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</si>
  <si>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</si>
  <si>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</si>
  <si>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</si>
  <si>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</si>
  <si>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</si>
  <si>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</si>
  <si>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</si>
  <si>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</si>
  <si>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</si>
  <si>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</si>
  <si>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</si>
  <si>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</si>
  <si>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</si>
  <si>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</si>
  <si>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</si>
  <si>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</si>
  <si>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</si>
  <si>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</si>
  <si>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</si>
  <si>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</si>
  <si>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</si>
  <si>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</si>
  <si>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</si>
  <si>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</si>
  <si>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</si>
  <si>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</si>
  <si>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</si>
  <si>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</si>
  <si>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</si>
  <si>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</si>
  <si>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</si>
  <si>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</si>
  <si>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</si>
  <si>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</si>
  <si>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</si>
  <si>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</si>
  <si>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</si>
  <si>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</si>
  <si>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</si>
  <si>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</si>
  <si>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</si>
  <si>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</si>
  <si>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</si>
  <si>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</si>
  <si>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</si>
  <si>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</si>
  <si>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</si>
  <si>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</si>
  <si>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</si>
  <si>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</si>
  <si>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</si>
  <si>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</si>
  <si>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</si>
  <si>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</si>
  <si>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</si>
  <si>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</si>
  <si>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</si>
  <si>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</si>
  <si>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</si>
  <si>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</si>
  <si>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</si>
  <si>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</si>
  <si>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</si>
  <si>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</si>
  <si>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</si>
  <si>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</si>
  <si>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</si>
  <si>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</si>
  <si>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</si>
  <si>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</si>
  <si>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</si>
  <si>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</si>
  <si>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</si>
  <si>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</si>
  <si>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</si>
  <si>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</si>
  <si>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</si>
  <si>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</si>
  <si>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</si>
  <si>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</si>
  <si>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</si>
  <si>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</si>
  <si>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</si>
  <si>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</si>
  <si>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</si>
  <si>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</si>
  <si>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</si>
  <si>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</si>
  <si>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</si>
  <si>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</si>
  <si>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</si>
  <si>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</si>
  <si>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</si>
  <si>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</si>
  <si>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</si>
  <si>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</si>
  <si>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</si>
  <si>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</si>
  <si>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</si>
  <si>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</si>
  <si>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</si>
  <si>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</si>
  <si>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</si>
  <si>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</si>
  <si>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</si>
  <si>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</si>
  <si>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</si>
  <si>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</si>
  <si>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</si>
  <si>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</si>
  <si>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</si>
  <si>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</si>
  <si>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</si>
  <si>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</si>
  <si>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</si>
  <si>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</si>
  <si>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</si>
  <si>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</si>
  <si>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</si>
  <si>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</si>
  <si>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</si>
  <si>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</si>
  <si>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</si>
  <si>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</si>
  <si>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</si>
  <si>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</si>
  <si>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</si>
  <si>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</si>
  <si>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</si>
  <si>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</si>
  <si>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</si>
  <si>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</si>
  <si>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</si>
  <si>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</si>
  <si>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</si>
  <si>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</si>
  <si>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</si>
  <si>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</si>
  <si>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</si>
  <si>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</si>
  <si>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</si>
  <si>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</si>
  <si>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</si>
  <si>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</si>
  <si>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</si>
  <si>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</si>
  <si>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</si>
  <si>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</si>
  <si>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</si>
  <si>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</si>
  <si>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</si>
  <si>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</si>
  <si>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</si>
  <si>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</si>
  <si>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</si>
  <si>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</si>
  <si>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</si>
  <si>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</si>
  <si>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</si>
  <si>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</si>
  <si>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</si>
  <si>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</si>
  <si>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</si>
  <si>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</si>
  <si>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</si>
  <si>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</si>
  <si>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</si>
  <si>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</si>
  <si>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</si>
  <si>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</si>
  <si>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</si>
  <si>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</si>
  <si>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</si>
  <si>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</si>
  <si>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</si>
  <si>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</si>
  <si>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</si>
  <si>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</si>
  <si>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</si>
  <si>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</si>
  <si>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</si>
  <si>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</si>
  <si>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</si>
  <si>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</si>
  <si>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</si>
  <si>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</si>
  <si>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</si>
  <si>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</si>
  <si>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</si>
  <si>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</si>
  <si>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</si>
  <si>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</si>
  <si>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</si>
  <si>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</si>
  <si>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</si>
  <si>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</si>
  <si>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</si>
  <si>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</si>
  <si>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</si>
  <si>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</si>
  <si>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</si>
  <si>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</si>
  <si>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</si>
  <si>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</si>
  <si>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</si>
  <si>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</si>
  <si>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</si>
  <si>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</si>
  <si>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</si>
  <si>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</si>
  <si>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</si>
  <si>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</si>
  <si>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</si>
  <si>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</si>
  <si>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</si>
  <si>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</si>
  <si>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</si>
  <si>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</si>
  <si>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</si>
  <si>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</si>
  <si>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</si>
  <si>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</si>
  <si>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</si>
  <si>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</si>
  <si>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</si>
  <si>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</si>
  <si>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</si>
  <si>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</si>
  <si>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</si>
  <si>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</si>
  <si>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</si>
  <si>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</si>
  <si>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</si>
  <si>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</si>
  <si>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</si>
  <si>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</si>
  <si>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</si>
  <si>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</si>
  <si>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</si>
  <si>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</si>
  <si>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</si>
  <si>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</si>
  <si>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</si>
  <si>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</si>
  <si>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</si>
  <si>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</si>
  <si>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</si>
  <si>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</si>
  <si>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</si>
  <si>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</si>
  <si>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</si>
  <si>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</si>
  <si>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</si>
  <si>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</si>
  <si>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</si>
  <si>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</si>
  <si>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</si>
  <si>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</si>
  <si>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</si>
  <si>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</si>
  <si>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</si>
  <si>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</si>
  <si>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</si>
  <si>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</si>
  <si>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</si>
  <si>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</si>
  <si>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</si>
  <si>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</si>
  <si>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</si>
  <si>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</si>
  <si>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</si>
  <si>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</si>
  <si>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</si>
  <si>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</si>
  <si>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</si>
  <si>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</si>
  <si>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</si>
  <si>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</si>
  <si>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</si>
  <si>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</si>
  <si>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</si>
  <si>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</si>
  <si>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</si>
  <si>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</si>
  <si>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</si>
  <si>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</si>
  <si>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</si>
  <si>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</si>
  <si>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</si>
  <si>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</si>
  <si>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</si>
  <si>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</si>
  <si>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</si>
  <si>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</si>
  <si>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</si>
  <si>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</si>
  <si>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</si>
  <si>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</si>
  <si>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</si>
  <si>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</si>
  <si>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</si>
  <si>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</si>
  <si>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</si>
  <si>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</si>
  <si>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</si>
  <si>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</si>
  <si>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</si>
  <si>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</si>
  <si>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</si>
  <si>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</si>
  <si>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</si>
  <si>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</si>
  <si>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</si>
  <si>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</si>
  <si>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</si>
  <si>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</si>
  <si>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</si>
  <si>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</si>
  <si>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</si>
  <si>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</si>
  <si>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</si>
  <si>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</si>
  <si>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</si>
  <si>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</si>
  <si>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</si>
  <si>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</si>
  <si>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</si>
  <si>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</si>
  <si>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</si>
  <si>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</si>
  <si>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</si>
  <si>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</si>
  <si>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</si>
  <si>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</si>
  <si>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</si>
  <si>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</si>
  <si>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</si>
  <si>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</si>
  <si>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</si>
  <si>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</si>
  <si>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</si>
  <si>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</si>
  <si>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</si>
  <si>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</si>
  <si>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</si>
  <si>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</si>
  <si>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</si>
  <si>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</si>
  <si>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</si>
  <si>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</si>
  <si>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</si>
  <si>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</si>
  <si>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</si>
  <si>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</si>
  <si>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</si>
  <si>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</si>
  <si>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</si>
  <si>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</si>
  <si>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</si>
  <si>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</si>
  <si>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</si>
  <si>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</si>
  <si>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</si>
  <si>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</si>
  <si>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</si>
  <si>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</si>
  <si>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</si>
  <si>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</si>
  <si>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</si>
  <si>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</si>
  <si>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</si>
  <si>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</si>
  <si>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</si>
  <si>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</si>
  <si>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</si>
  <si>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</si>
  <si>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</si>
  <si>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</si>
  <si>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</si>
  <si>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</si>
  <si>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</si>
  <si>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</si>
  <si>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</si>
  <si>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</si>
  <si>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</si>
  <si>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</si>
  <si>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</si>
  <si>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</si>
  <si>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</si>
  <si>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</si>
  <si>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</si>
  <si>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</si>
  <si>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</si>
  <si>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</si>
  <si>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</si>
  <si>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</si>
  <si>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</si>
  <si>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</si>
  <si>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</si>
  <si>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</si>
  <si>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</si>
  <si>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</si>
  <si>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</si>
  <si>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</si>
  <si>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</si>
  <si>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</si>
  <si>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</si>
  <si>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</si>
  <si>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</si>
  <si>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</si>
  <si>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</si>
  <si>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</si>
  <si>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</si>
  <si>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</si>
  <si>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</si>
  <si>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</si>
  <si>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</si>
  <si>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</si>
  <si>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</si>
  <si>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</si>
  <si>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</si>
  <si>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</si>
  <si>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</si>
  <si>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</si>
  <si>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</si>
  <si>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</si>
  <si>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</si>
  <si>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</si>
  <si>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</si>
  <si>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</si>
  <si>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</si>
  <si>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</si>
  <si>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</si>
  <si>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</si>
  <si>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</si>
  <si>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</si>
  <si>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</si>
  <si>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</si>
  <si>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</si>
  <si>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</si>
  <si>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</si>
  <si>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</si>
  <si>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</si>
  <si>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</si>
  <si>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</si>
  <si>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</si>
  <si>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</si>
  <si>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</si>
  <si>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</si>
  <si>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</si>
  <si>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</si>
  <si>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</si>
  <si>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</si>
  <si>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</si>
  <si>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</si>
  <si>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</si>
  <si>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</si>
  <si>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</si>
  <si>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</si>
  <si>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</si>
  <si>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</si>
  <si>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</si>
  <si>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</si>
  <si>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</si>
  <si>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</si>
  <si>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</si>
  <si>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</si>
  <si>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</si>
  <si>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</si>
  <si>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</si>
  <si>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</si>
  <si>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</si>
  <si>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</si>
  <si>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</si>
  <si>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</si>
  <si>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</si>
  <si>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</si>
  <si>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</si>
  <si>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</si>
  <si>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</si>
  <si>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</si>
  <si>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</si>
  <si>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</si>
  <si>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</si>
  <si>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</si>
  <si>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</si>
  <si>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</si>
  <si>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</si>
  <si>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</si>
  <si>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</si>
  <si>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</si>
  <si>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</si>
  <si>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</si>
  <si>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</si>
  <si>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</si>
  <si>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</si>
  <si>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</si>
  <si>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</si>
  <si>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</si>
  <si>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</si>
  <si>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</si>
  <si>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</si>
  <si>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</si>
  <si>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</si>
  <si>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</si>
  <si>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</si>
  <si>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</si>
  <si>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</si>
  <si>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</si>
  <si>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</si>
  <si>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</si>
  <si>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</si>
  <si>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</si>
  <si>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</si>
  <si>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</si>
  <si>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</si>
  <si>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</si>
  <si>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</si>
  <si>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</si>
  <si>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</si>
  <si>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</si>
  <si>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</si>
  <si>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</si>
  <si>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</si>
  <si>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</si>
  <si>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</si>
  <si>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</si>
  <si>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</si>
  <si>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</si>
  <si>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</si>
  <si>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</si>
  <si>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</si>
  <si>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</si>
  <si>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</si>
  <si>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</si>
  <si>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</si>
  <si>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</si>
  <si>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</si>
  <si>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</si>
  <si>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</si>
  <si>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</si>
  <si>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</si>
  <si>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</si>
  <si>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</si>
  <si>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</si>
  <si>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</si>
  <si>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</si>
  <si>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</si>
  <si>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</si>
  <si>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</si>
  <si>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</si>
  <si>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</si>
  <si>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</si>
  <si>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</si>
  <si>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</si>
  <si>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</si>
  <si>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</si>
  <si>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</si>
  <si>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</si>
  <si>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</si>
  <si>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</si>
  <si>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</si>
  <si>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</si>
  <si>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</si>
  <si>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</si>
  <si>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</si>
  <si>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</si>
  <si>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</si>
  <si>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</si>
  <si>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</si>
  <si>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</si>
  <si>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</si>
  <si>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</si>
  <si>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</si>
  <si>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</si>
  <si>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</si>
  <si>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</si>
  <si>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</si>
  <si>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</si>
  <si>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</si>
  <si>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</si>
  <si>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</si>
  <si>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</si>
  <si>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</si>
  <si>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</si>
  <si>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</si>
  <si>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</si>
  <si>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</si>
  <si>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</si>
  <si>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</si>
  <si>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</si>
  <si>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</si>
  <si>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</si>
  <si>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</si>
  <si>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</si>
  <si>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</si>
  <si>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</si>
  <si>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</si>
  <si>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</si>
  <si>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</si>
  <si>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</si>
  <si>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</si>
  <si>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</si>
  <si>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</si>
  <si>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</si>
  <si>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</si>
  <si>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</si>
  <si>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</si>
  <si>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</si>
  <si>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</si>
  <si>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</si>
  <si>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</si>
  <si>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</si>
  <si>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</si>
  <si>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</si>
  <si>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</si>
  <si>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</si>
  <si>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</si>
  <si>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</si>
  <si>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</si>
  <si>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</si>
  <si>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</si>
  <si>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</si>
  <si>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</si>
  <si>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</si>
  <si>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</si>
  <si>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</si>
  <si>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</si>
  <si>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</si>
  <si>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</si>
  <si>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</si>
  <si>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</si>
  <si>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</si>
  <si>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</si>
  <si>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</si>
  <si>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</si>
  <si>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</si>
  <si>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</si>
  <si>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</si>
  <si>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</si>
  <si>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</si>
  <si>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</si>
  <si>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</si>
  <si>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</si>
  <si>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</si>
  <si>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</si>
  <si>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</si>
  <si>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</si>
  <si>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</si>
  <si>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</si>
  <si>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</si>
  <si>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</si>
  <si>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</si>
  <si>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</si>
  <si>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</si>
  <si>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</si>
  <si>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</si>
  <si>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</si>
  <si>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</si>
  <si>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</si>
  <si>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</si>
  <si>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</si>
  <si>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</si>
  <si>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</si>
  <si>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</si>
  <si>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</si>
  <si>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</si>
  <si>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</si>
  <si>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</si>
  <si>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</si>
  <si>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</si>
  <si>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</si>
  <si>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</si>
  <si>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</si>
  <si>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</si>
  <si>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</si>
  <si>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</si>
  <si>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</si>
  <si>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</si>
  <si>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</si>
  <si>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</si>
  <si>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</si>
  <si>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</si>
  <si>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</si>
  <si>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</si>
  <si>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</si>
  <si>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</si>
  <si>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</si>
  <si>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</si>
  <si>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</si>
  <si>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</si>
  <si>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</si>
  <si>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</si>
  <si>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</si>
  <si>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</si>
  <si>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</si>
  <si>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</si>
  <si>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</si>
  <si>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</si>
  <si>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</si>
  <si>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</si>
  <si>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</si>
  <si>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</si>
  <si>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</si>
  <si>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</si>
  <si>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</si>
  <si>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</si>
  <si>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</si>
  <si>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</si>
  <si>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</si>
  <si>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</si>
  <si>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</si>
  <si>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</si>
  <si>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</si>
  <si>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</si>
  <si>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</si>
  <si>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</si>
  <si>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</si>
  <si>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</si>
  <si>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</si>
  <si>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</si>
  <si>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</si>
  <si>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</si>
  <si>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</si>
  <si>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</si>
  <si>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</si>
  <si>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</si>
  <si>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</si>
  <si>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</si>
  <si>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</si>
  <si>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</si>
  <si>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</si>
  <si>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</si>
  <si>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</si>
  <si>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</si>
  <si>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</si>
  <si>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</si>
  <si>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</si>
  <si>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</si>
  <si>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</si>
  <si>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</si>
  <si>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</si>
  <si>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</si>
  <si>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</si>
  <si>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</si>
  <si>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</si>
  <si>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</si>
  <si>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</si>
  <si>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</si>
  <si>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</si>
  <si>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</si>
  <si>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</si>
  <si>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</si>
  <si>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</si>
  <si>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</si>
  <si>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</si>
  <si>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</si>
  <si>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</si>
  <si>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</si>
  <si>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</si>
  <si>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</si>
  <si>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</si>
  <si>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</si>
  <si>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</si>
  <si>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</si>
  <si>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</si>
  <si>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</si>
  <si>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</si>
  <si>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</si>
  <si>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</si>
  <si>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</si>
  <si>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</si>
  <si>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</si>
  <si>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</si>
  <si>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</si>
  <si>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</si>
  <si>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</si>
  <si>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</si>
  <si>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</si>
  <si>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</si>
  <si>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</si>
  <si>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</si>
  <si>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</si>
  <si>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</si>
  <si>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</si>
  <si>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</si>
  <si>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</si>
  <si>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</si>
  <si>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</si>
  <si>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</si>
  <si>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</si>
  <si>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</si>
  <si>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</si>
  <si>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</si>
  <si>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</si>
  <si>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</si>
  <si>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</si>
  <si>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</si>
  <si>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</si>
  <si>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</si>
  <si>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</si>
  <si>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</si>
  <si>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</si>
  <si>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</si>
  <si>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</si>
  <si>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</si>
  <si>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</si>
  <si>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</si>
  <si>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</si>
  <si>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</si>
  <si>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</si>
  <si>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</si>
  <si>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</si>
  <si>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</si>
  <si>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</si>
  <si>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</si>
  <si>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</si>
  <si>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</si>
  <si>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</si>
  <si>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</si>
  <si>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</si>
  <si>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</si>
  <si>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</si>
  <si>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</si>
  <si>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</si>
  <si>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</si>
  <si>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</si>
  <si>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</si>
  <si>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</si>
  <si>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</si>
  <si>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</si>
  <si>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</si>
  <si>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</si>
  <si>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</si>
  <si>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</si>
  <si>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</si>
  <si>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</si>
  <si>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</si>
  <si>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</si>
  <si>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</si>
  <si>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</si>
  <si>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</si>
  <si>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</si>
  <si>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</si>
  <si>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</si>
  <si>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</si>
  <si>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</si>
  <si>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</si>
  <si>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</si>
  <si>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</si>
  <si>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</si>
  <si>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</si>
  <si>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</si>
  <si>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</si>
  <si>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</si>
  <si>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</si>
  <si>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</si>
  <si>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</si>
  <si>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</si>
  <si>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</si>
  <si>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</si>
  <si>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</si>
  <si>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</si>
  <si>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</si>
  <si>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</si>
  <si>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</si>
  <si>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</si>
  <si>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</si>
  <si>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</si>
  <si>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</si>
  <si>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</si>
  <si>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</si>
  <si>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</si>
  <si>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</si>
  <si>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</si>
  <si>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</si>
  <si>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</si>
  <si>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</si>
  <si>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</si>
  <si>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</si>
  <si>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</si>
  <si>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</si>
  <si>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</si>
  <si>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</si>
  <si>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</si>
  <si>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</si>
  <si>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</si>
  <si>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</si>
  <si>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</si>
  <si>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</si>
  <si>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</si>
  <si>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</si>
  <si>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</si>
  <si>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</si>
  <si>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</si>
  <si>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</si>
  <si>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</si>
  <si>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</si>
  <si>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</si>
  <si>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</si>
  <si>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</si>
  <si>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</si>
  <si>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</si>
  <si>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</si>
  <si>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</si>
  <si>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</si>
  <si>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</si>
  <si>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</si>
  <si>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</si>
  <si>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</si>
  <si>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</si>
  <si>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</si>
  <si>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</si>
  <si>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</si>
  <si>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</si>
  <si>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</si>
  <si>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</si>
  <si>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</si>
  <si>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</si>
  <si>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</si>
  <si>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</si>
  <si>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</si>
  <si>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</si>
  <si>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</si>
  <si>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</si>
  <si>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</si>
  <si>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</si>
  <si>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</si>
  <si>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</si>
  <si>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</si>
  <si>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</si>
  <si>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</si>
  <si>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</si>
  <si>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</si>
  <si>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</si>
  <si>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</si>
  <si>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</si>
  <si>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</si>
  <si>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</si>
  <si>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</si>
  <si>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</si>
  <si>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</si>
  <si>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</si>
  <si>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</si>
  <si>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</si>
  <si>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</si>
  <si>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</si>
  <si>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</si>
  <si>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</si>
  <si>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</si>
  <si>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</si>
  <si>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</si>
  <si>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</si>
  <si>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</si>
  <si>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</si>
  <si>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</si>
  <si>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</si>
  <si>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</si>
  <si>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</si>
  <si>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</si>
  <si>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</si>
  <si>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</si>
  <si>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</si>
  <si>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</si>
  <si>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</si>
  <si>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</si>
  <si>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</si>
  <si>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</si>
  <si>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</si>
  <si>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</si>
  <si>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</si>
  <si>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</si>
  <si>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</si>
  <si>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</si>
  <si>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</si>
  <si>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</si>
  <si>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</si>
  <si>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</si>
  <si>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</si>
  <si>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</si>
  <si>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</si>
  <si>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</si>
  <si>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</si>
  <si>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</si>
  <si>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</si>
  <si>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</si>
  <si>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</si>
  <si>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</si>
  <si>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</si>
  <si>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</si>
  <si>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</si>
  <si>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</si>
  <si>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</si>
  <si>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</si>
  <si>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</si>
  <si>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</si>
  <si>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</si>
  <si>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</si>
  <si>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</si>
  <si>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</si>
  <si>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</si>
  <si>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</si>
  <si>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</si>
  <si>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</si>
  <si>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</si>
  <si>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</si>
  <si>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</si>
  <si>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</si>
  <si>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</si>
  <si>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</si>
  <si>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</si>
  <si>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</si>
  <si>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</si>
  <si>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</si>
  <si>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</si>
  <si>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</si>
  <si>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</si>
  <si>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</si>
  <si>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</si>
  <si>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</si>
  <si>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</si>
  <si>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</si>
  <si>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</si>
  <si>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</si>
  <si>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</si>
  <si>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</si>
  <si>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</si>
  <si>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</si>
  <si>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</si>
  <si>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</si>
  <si>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</si>
  <si>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</si>
  <si>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</si>
  <si>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</si>
  <si>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</si>
  <si>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</si>
  <si>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</si>
  <si>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</si>
  <si>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</si>
  <si>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</si>
  <si>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</si>
  <si>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</si>
  <si>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</si>
  <si>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</si>
  <si>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</si>
  <si>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</si>
  <si>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</si>
  <si>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</si>
  <si>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</si>
  <si>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</si>
  <si>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</si>
  <si>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</si>
  <si>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</si>
  <si>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</si>
  <si>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</si>
  <si>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</si>
  <si>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</si>
  <si>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</si>
  <si>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</si>
  <si>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</si>
  <si>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</si>
  <si>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</si>
  <si>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</si>
  <si>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</si>
  <si>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</si>
  <si>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</si>
  <si>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</si>
  <si>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</si>
  <si>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</si>
  <si>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</si>
  <si>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</si>
  <si>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</si>
  <si>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</si>
  <si>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</si>
  <si>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</si>
  <si>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</si>
  <si>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</si>
  <si>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</si>
  <si>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</si>
  <si>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</si>
  <si>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</si>
  <si>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</si>
  <si>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</si>
  <si>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</si>
  <si>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</si>
  <si>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</si>
  <si>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</si>
  <si>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</si>
  <si>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</si>
  <si>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</si>
  <si>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</si>
  <si>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</si>
  <si>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</si>
  <si>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</si>
  <si>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</si>
  <si>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</si>
  <si>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</si>
  <si>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</si>
  <si>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</si>
  <si>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</si>
  <si>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</si>
  <si>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</si>
  <si>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</si>
  <si>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</si>
  <si>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</si>
  <si>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</si>
  <si>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</si>
  <si>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</si>
  <si>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</si>
  <si>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</si>
  <si>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</si>
  <si>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</si>
  <si>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</si>
  <si>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</si>
  <si>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</si>
  <si>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</si>
  <si>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</si>
  <si>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</si>
  <si>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</si>
  <si>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</si>
  <si>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</si>
  <si>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</si>
  <si>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</si>
  <si>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</si>
  <si>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</si>
  <si>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</si>
  <si>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</si>
  <si>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</si>
  <si>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</si>
  <si>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</si>
  <si>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</si>
  <si>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</si>
  <si>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</si>
  <si>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</si>
  <si>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</si>
  <si>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</si>
  <si>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</si>
  <si>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</si>
  <si>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</si>
  <si>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</si>
  <si>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</si>
  <si>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</si>
  <si>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</si>
  <si>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</si>
  <si>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</si>
  <si>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</si>
  <si>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</si>
  <si>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</si>
  <si>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</si>
  <si>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</si>
  <si>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</si>
  <si>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</si>
  <si>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</si>
  <si>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</si>
  <si>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</si>
  <si>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</si>
  <si>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</si>
  <si>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</si>
  <si>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</si>
  <si>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</si>
  <si>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</si>
  <si>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</si>
  <si>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</si>
  <si>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</si>
  <si>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</si>
  <si>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</si>
  <si>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</si>
  <si>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</si>
  <si>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</si>
  <si>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</si>
  <si>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</si>
  <si>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</si>
  <si>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</si>
  <si>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</si>
  <si>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</si>
  <si>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</si>
  <si>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</si>
  <si>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</si>
  <si>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</si>
  <si>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</si>
  <si>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</si>
  <si>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</si>
  <si>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</si>
  <si>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</si>
  <si>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</si>
  <si>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</si>
  <si>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</si>
  <si>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</si>
  <si>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</si>
  <si>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</si>
  <si>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</si>
  <si>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</si>
  <si>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</si>
  <si>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</si>
  <si>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</si>
  <si>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</si>
  <si>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</si>
  <si>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</si>
  <si>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</si>
  <si>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</si>
  <si>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</si>
  <si>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</si>
  <si>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</si>
  <si>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</si>
  <si>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</si>
  <si>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</si>
  <si>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</si>
  <si>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</si>
  <si>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</si>
  <si>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</si>
  <si>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</si>
  <si>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</si>
  <si>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</si>
  <si>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</si>
  <si>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</si>
  <si>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</si>
  <si>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</si>
  <si>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</si>
  <si>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</si>
  <si>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</si>
  <si>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</si>
  <si>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</si>
  <si>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</si>
  <si>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</si>
  <si>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</si>
  <si>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</si>
  <si>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</si>
  <si>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</si>
  <si>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</si>
  <si>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</si>
  <si>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</si>
  <si>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</si>
  <si>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</si>
  <si>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</si>
  <si>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</si>
  <si>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</si>
  <si>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</si>
  <si>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</si>
  <si>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</si>
  <si>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</si>
  <si>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</si>
  <si>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</si>
  <si>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</si>
  <si>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</si>
  <si>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</si>
  <si>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</si>
  <si>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</si>
  <si>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</si>
  <si>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</si>
  <si>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</si>
  <si>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</si>
  <si>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</si>
  <si>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</si>
  <si>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</si>
  <si>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</si>
  <si>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</si>
  <si>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</si>
  <si>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</si>
  <si>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</si>
  <si>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</si>
  <si>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</si>
  <si>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</si>
  <si>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</si>
  <si>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</si>
  <si>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</si>
  <si>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</si>
  <si>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</si>
  <si>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</si>
  <si>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</si>
  <si>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</si>
  <si>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</si>
  <si>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</si>
  <si>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</si>
  <si>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</si>
  <si>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</si>
  <si>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</si>
  <si>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</si>
  <si>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</si>
  <si>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</si>
  <si>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</si>
  <si>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</si>
  <si>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</si>
  <si>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</si>
  <si>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</si>
  <si>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</si>
  <si>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</si>
  <si>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</si>
  <si>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</si>
  <si>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</si>
  <si>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</si>
  <si>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</si>
  <si>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</si>
  <si>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</si>
  <si>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</si>
  <si>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</si>
  <si>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</si>
  <si>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</si>
  <si>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</si>
  <si>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</si>
  <si>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</si>
  <si>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</si>
  <si>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</si>
  <si>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</si>
  <si>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</si>
  <si>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</si>
  <si>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</si>
  <si>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</si>
  <si>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</si>
  <si>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</si>
  <si>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</si>
  <si>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</si>
  <si>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</si>
  <si>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</si>
  <si>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</si>
  <si>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</si>
  <si>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</si>
  <si>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</si>
  <si>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</si>
  <si>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</si>
  <si>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</si>
  <si>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</si>
  <si>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</si>
  <si>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</si>
  <si>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</si>
  <si>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</si>
  <si>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</si>
  <si>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</si>
  <si>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</si>
  <si>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</si>
  <si>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</si>
  <si>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</si>
  <si>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</si>
  <si>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</si>
  <si>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</si>
  <si>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</si>
  <si>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</si>
  <si>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</si>
  <si>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</si>
  <si>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</si>
  <si>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</si>
  <si>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</si>
  <si>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</si>
  <si>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</si>
  <si>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</si>
  <si>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</si>
  <si>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</si>
  <si>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</si>
  <si>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</si>
  <si>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</si>
  <si>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</si>
  <si>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</si>
  <si>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</si>
  <si>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</si>
  <si>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</si>
  <si>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</si>
  <si>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</si>
  <si>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</si>
  <si>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</si>
  <si>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</si>
  <si>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</si>
  <si>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</si>
  <si>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</si>
  <si>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</si>
  <si>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</si>
  <si>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</si>
  <si>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</si>
  <si>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</si>
  <si>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</si>
  <si>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</si>
  <si>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</si>
  <si>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</si>
  <si>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</si>
  <si>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</si>
  <si>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</si>
  <si>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</si>
  <si>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</si>
  <si>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</si>
  <si>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</si>
  <si>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</si>
  <si>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</si>
  <si>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</si>
  <si>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</si>
  <si>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</si>
  <si>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</si>
  <si>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</si>
  <si>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</si>
  <si>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</si>
  <si>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</si>
  <si>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</si>
  <si>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</si>
  <si>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</si>
  <si>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</si>
  <si>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</si>
  <si>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</si>
  <si>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</si>
  <si>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</si>
  <si>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</si>
  <si>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</si>
  <si>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</si>
  <si>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</si>
  <si>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</si>
  <si>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</si>
  <si>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</si>
  <si>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</si>
  <si>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</si>
  <si>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</si>
  <si>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</si>
  <si>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</si>
  <si>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</si>
  <si>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</si>
  <si>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</si>
  <si>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</si>
  <si>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</si>
  <si>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</si>
  <si>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</si>
  <si>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</si>
  <si>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</si>
  <si>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</si>
  <si>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</si>
  <si>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</si>
  <si>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</si>
  <si>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</si>
  <si>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</si>
  <si>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</si>
  <si>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</si>
  <si>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</si>
  <si>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</si>
  <si>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</si>
  <si>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</si>
  <si>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</si>
  <si>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</si>
  <si>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</si>
  <si>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</si>
  <si>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</si>
  <si>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</si>
  <si>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</si>
  <si>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</si>
  <si>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</si>
  <si>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</si>
  <si>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</si>
  <si>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</si>
  <si>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</si>
  <si>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</si>
  <si>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</si>
  <si>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</si>
  <si>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</si>
  <si>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</si>
  <si>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</si>
  <si>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</si>
  <si>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</si>
  <si>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</si>
  <si>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</si>
  <si>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</si>
  <si>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</si>
  <si>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</si>
  <si>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</si>
  <si>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</si>
  <si>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</si>
  <si>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</si>
  <si>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</si>
  <si>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</si>
  <si>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</si>
  <si>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</si>
  <si>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</si>
  <si>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</si>
  <si>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</si>
  <si>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</si>
  <si>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</si>
  <si>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</si>
  <si>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</si>
  <si>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</si>
  <si>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</si>
  <si>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</si>
  <si>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</si>
  <si>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</si>
  <si>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</si>
  <si>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</si>
  <si>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</si>
  <si>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</si>
  <si>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</si>
  <si>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</si>
  <si>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</si>
  <si>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</si>
  <si>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</si>
  <si>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</si>
  <si>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</si>
  <si>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</si>
  <si>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</si>
  <si>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</si>
  <si>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</si>
  <si>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</si>
  <si>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</si>
  <si>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</si>
  <si>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</si>
  <si>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</si>
  <si>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</si>
  <si>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</si>
  <si>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</si>
  <si>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</si>
  <si>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</si>
  <si>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</si>
  <si>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</si>
  <si>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</si>
  <si>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</si>
  <si>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</si>
  <si>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</si>
  <si>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</si>
  <si>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</si>
  <si>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</si>
  <si>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</si>
  <si>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</si>
  <si>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</si>
  <si>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</si>
  <si>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</si>
  <si>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</si>
  <si>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</si>
  <si>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</si>
  <si>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</si>
  <si>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</si>
  <si>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</si>
  <si>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</si>
  <si>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</si>
  <si>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</si>
  <si>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</si>
  <si>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</si>
  <si>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</si>
  <si>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</si>
  <si>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</si>
  <si>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</si>
  <si>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</si>
  <si>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</si>
  <si>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</si>
  <si>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</si>
  <si>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</si>
  <si>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</si>
  <si>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</si>
  <si>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</si>
  <si>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</si>
  <si>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</si>
  <si>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</si>
  <si>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</si>
  <si>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</si>
  <si>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</si>
  <si>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</si>
  <si>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</si>
  <si>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</si>
  <si>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</si>
  <si>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</si>
  <si>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</si>
  <si>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</si>
  <si>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</si>
  <si>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</si>
  <si>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</si>
  <si>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</si>
  <si>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</si>
  <si>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</si>
  <si>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</si>
  <si>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</si>
  <si>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</si>
  <si>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</si>
  <si>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</si>
  <si>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</si>
  <si>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</si>
  <si>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</si>
  <si>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</si>
  <si>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</si>
  <si>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</si>
  <si>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</si>
  <si>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</si>
  <si>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</si>
  <si>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</si>
  <si>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</si>
  <si>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</si>
  <si>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</si>
  <si>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</si>
  <si>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</si>
  <si>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</si>
  <si>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</si>
  <si>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</si>
  <si>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</si>
  <si>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</si>
  <si>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</si>
  <si>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</si>
  <si>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</si>
  <si>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</si>
  <si>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</si>
  <si>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</si>
  <si>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</si>
  <si>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</si>
  <si>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</si>
  <si>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</si>
  <si>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</si>
  <si>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</si>
  <si>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</si>
  <si>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</si>
  <si>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</si>
  <si>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</si>
  <si>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</si>
  <si>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</si>
  <si>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</si>
  <si>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</si>
  <si>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</si>
  <si>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</si>
  <si>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</si>
  <si>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</si>
  <si>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</si>
  <si>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</si>
  <si>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</si>
  <si>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</si>
  <si>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</si>
  <si>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</si>
  <si>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</si>
  <si>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</si>
  <si>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</si>
  <si>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</si>
  <si>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</si>
  <si>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</si>
  <si>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</si>
  <si>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</si>
  <si>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</si>
  <si>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</si>
  <si>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</si>
  <si>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</si>
  <si>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</si>
  <si>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</si>
  <si>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</si>
  <si>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</si>
  <si>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</si>
  <si>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</si>
  <si>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</si>
  <si>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</si>
  <si>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</si>
  <si>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</si>
  <si>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</si>
  <si>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</si>
  <si>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</si>
  <si>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</si>
  <si>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</si>
  <si>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</si>
  <si>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</si>
  <si>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</si>
  <si>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</si>
  <si>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</si>
  <si>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</si>
  <si>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</si>
  <si>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</si>
  <si>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</si>
  <si>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</si>
  <si>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</si>
  <si>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</si>
  <si>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</si>
  <si>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</si>
  <si>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</si>
  <si>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</si>
  <si>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</si>
  <si>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</si>
  <si>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</si>
  <si>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</si>
  <si>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</si>
  <si>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</si>
  <si>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</si>
  <si>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</si>
  <si>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</si>
  <si>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</si>
  <si>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</si>
  <si>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</si>
  <si>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</si>
  <si>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</si>
  <si>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</si>
  <si>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</si>
  <si>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</si>
  <si>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</si>
  <si>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</si>
  <si>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</si>
  <si>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</si>
  <si>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</si>
  <si>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</si>
  <si>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</si>
  <si>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</si>
  <si>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</si>
  <si>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</si>
  <si>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</si>
  <si>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</si>
  <si>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</si>
  <si>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</si>
  <si>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</si>
  <si>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</si>
  <si>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</si>
  <si>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</si>
  <si>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</si>
  <si>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</si>
  <si>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</si>
  <si>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</si>
  <si>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</si>
  <si>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</si>
  <si>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</si>
  <si>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</si>
  <si>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</si>
  <si>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</si>
  <si>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</si>
  <si>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</si>
  <si>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</si>
  <si>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</si>
  <si>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</si>
  <si>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</si>
  <si>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</si>
  <si>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</si>
  <si>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</si>
  <si>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</si>
  <si>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</si>
  <si>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</si>
  <si>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</si>
  <si>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</si>
  <si>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</si>
  <si>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</si>
  <si>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</si>
  <si>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</si>
  <si>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</si>
  <si>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</si>
  <si>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</si>
  <si>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</si>
  <si>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</si>
  <si>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</si>
  <si>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</si>
  <si>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</si>
  <si>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</si>
  <si>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</si>
  <si>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</si>
  <si>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</si>
  <si>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</si>
  <si>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</si>
  <si>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</si>
  <si>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</si>
  <si>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</si>
  <si>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</si>
  <si>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</si>
  <si>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</si>
  <si>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</si>
  <si>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</si>
  <si>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</si>
  <si>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</si>
  <si>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</si>
  <si>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</si>
  <si>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</si>
  <si>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</si>
  <si>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</si>
  <si>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</si>
  <si>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</si>
  <si>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</si>
  <si>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</si>
  <si>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</si>
  <si>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</si>
  <si>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</si>
  <si>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</si>
  <si>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</si>
  <si>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</si>
  <si>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</si>
  <si>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</si>
  <si>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</si>
  <si>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</si>
  <si>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</si>
  <si>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</si>
  <si>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</si>
  <si>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</si>
  <si>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</si>
  <si>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</si>
  <si>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</si>
  <si>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</si>
  <si>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</si>
  <si>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</si>
  <si>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</si>
  <si>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</si>
  <si>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</si>
  <si>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</si>
  <si>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</si>
  <si>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</si>
  <si>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</si>
  <si>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</si>
  <si>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</si>
  <si>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</si>
  <si>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</si>
  <si>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</si>
  <si>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</si>
  <si>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</si>
  <si>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</si>
  <si>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</si>
  <si>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</si>
  <si>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</si>
  <si>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</si>
  <si>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</si>
  <si>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</si>
  <si>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</si>
  <si>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</si>
  <si>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</si>
  <si>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</si>
  <si>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</si>
  <si>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</si>
  <si>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</si>
  <si>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</si>
  <si>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</si>
  <si>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</si>
  <si>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</si>
  <si>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</si>
  <si>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</si>
  <si>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</si>
  <si>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</si>
  <si>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</si>
  <si>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</si>
  <si>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</si>
  <si>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</si>
  <si>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</si>
  <si>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</si>
  <si>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</si>
  <si>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</si>
  <si>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</si>
  <si>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</si>
  <si>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</si>
  <si>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</si>
  <si>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</si>
  <si>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</si>
  <si>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</si>
  <si>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</si>
  <si>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</si>
  <si>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</si>
  <si>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</si>
  <si>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</si>
  <si>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</si>
  <si>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</si>
  <si>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</si>
  <si>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</si>
  <si>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</si>
  <si>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</si>
  <si>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</si>
  <si>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</si>
  <si>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</si>
  <si>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</si>
  <si>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</si>
  <si>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</si>
  <si>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</si>
  <si>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</si>
  <si>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</si>
  <si>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</si>
  <si>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</si>
  <si>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</si>
  <si>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</si>
  <si>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</si>
  <si>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</si>
  <si>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</si>
  <si>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</si>
  <si>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</si>
  <si>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</si>
  <si>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</si>
  <si>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</si>
  <si>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</si>
  <si>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</si>
  <si>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</si>
  <si>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</si>
  <si>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</si>
  <si>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</si>
  <si>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</si>
  <si>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</si>
  <si>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</si>
  <si>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</si>
  <si>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</si>
  <si>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</si>
  <si>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</si>
  <si>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</si>
  <si>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</si>
  <si>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</si>
  <si>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</si>
  <si>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</si>
  <si>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</si>
  <si>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</si>
  <si>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</si>
  <si>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</si>
  <si>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</si>
  <si>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</si>
  <si>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</si>
  <si>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</si>
  <si>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</si>
  <si>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</si>
  <si>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</si>
  <si>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</si>
  <si>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</si>
  <si>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</si>
  <si>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</si>
  <si>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</si>
  <si>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</si>
  <si>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</si>
  <si>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</si>
  <si>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</si>
  <si>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</si>
  <si>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</si>
  <si>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</si>
  <si>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</si>
  <si>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</si>
  <si>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</si>
  <si>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</si>
  <si>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</si>
  <si>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</si>
  <si>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</si>
  <si>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</si>
  <si>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</si>
  <si>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</si>
  <si>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</si>
  <si>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</si>
  <si>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</si>
  <si>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</si>
  <si>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</si>
  <si>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</si>
  <si>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</si>
  <si>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</si>
  <si>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</si>
  <si>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</si>
  <si>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</si>
  <si>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</si>
  <si>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</si>
  <si>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</si>
  <si>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</si>
  <si>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</si>
  <si>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</si>
  <si>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</si>
  <si>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</si>
  <si>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</si>
  <si>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</si>
  <si>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</si>
  <si>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</si>
  <si>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</si>
  <si>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</si>
  <si>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</si>
  <si>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</si>
  <si>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</si>
  <si>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</si>
  <si>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</si>
  <si>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</si>
  <si>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</si>
  <si>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</si>
  <si>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</si>
  <si>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</si>
  <si>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</si>
  <si>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</si>
  <si>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</si>
  <si>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</si>
  <si>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</si>
  <si>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</si>
  <si>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</si>
  <si>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</si>
  <si>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</si>
  <si>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</si>
  <si>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</si>
  <si>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</si>
  <si>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</si>
  <si>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</si>
  <si>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</si>
  <si>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</si>
  <si>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</si>
  <si>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</si>
  <si>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</si>
  <si>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</si>
  <si>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</si>
  <si>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</si>
  <si>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</si>
  <si>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</si>
  <si>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</si>
  <si>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</si>
  <si>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</si>
  <si>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</si>
  <si>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</si>
  <si>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</si>
  <si>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</si>
  <si>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</si>
  <si>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</si>
  <si>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</si>
  <si>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</si>
  <si>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</si>
  <si>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</si>
  <si>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</si>
  <si>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</si>
  <si>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</si>
  <si>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</si>
  <si>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</si>
  <si>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</si>
  <si>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</si>
  <si>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</si>
  <si>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</si>
  <si>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</si>
  <si>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</si>
  <si>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</si>
  <si>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</si>
  <si>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</si>
  <si>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</si>
  <si>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</si>
  <si>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</si>
  <si>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</si>
  <si>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</si>
  <si>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</si>
  <si>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</si>
  <si>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</si>
  <si>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</si>
  <si>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</si>
  <si>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</si>
  <si>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</si>
  <si>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</si>
  <si>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</si>
  <si>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</si>
  <si>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</si>
  <si>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</si>
  <si>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</si>
  <si>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</si>
  <si>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</si>
  <si>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</si>
  <si>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</si>
  <si>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</si>
  <si>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</si>
  <si>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</si>
  <si>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</si>
  <si>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</si>
  <si>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</si>
  <si>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</si>
  <si>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</si>
  <si>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</si>
  <si>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</si>
  <si>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</si>
  <si>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</si>
  <si>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</si>
  <si>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</si>
  <si>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</si>
  <si>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</si>
  <si>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</si>
  <si>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</si>
  <si>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</si>
  <si>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</si>
  <si>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</si>
  <si>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</si>
  <si>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</si>
  <si>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</si>
  <si>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</si>
  <si>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</si>
  <si>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</si>
  <si>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</si>
  <si>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</si>
  <si>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</si>
  <si>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</si>
  <si>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</si>
  <si>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</si>
  <si>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</si>
  <si>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</si>
  <si>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</si>
  <si>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</si>
  <si>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</si>
  <si>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</si>
  <si>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</si>
  <si>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</si>
  <si>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</si>
  <si>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</si>
  <si>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</si>
  <si>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</si>
  <si>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</si>
  <si>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</si>
  <si>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</si>
  <si>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</si>
  <si>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</si>
  <si>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</si>
  <si>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</si>
  <si>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</si>
  <si>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</si>
  <si>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</si>
  <si>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</si>
  <si>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</si>
  <si>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</si>
  <si>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</si>
  <si>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</si>
  <si>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</si>
  <si>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</si>
  <si>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</si>
  <si>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</si>
  <si>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</si>
  <si>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</si>
  <si>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</si>
  <si>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</si>
  <si>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</si>
  <si>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</si>
  <si>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</si>
  <si>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</si>
  <si>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</si>
  <si>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</si>
  <si>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</si>
  <si>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</si>
  <si>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</si>
  <si>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</si>
  <si>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</si>
  <si>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</si>
  <si>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</si>
  <si>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</si>
  <si>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</si>
  <si>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</si>
  <si>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</si>
  <si>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</si>
  <si>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</si>
  <si>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</si>
  <si>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</si>
  <si>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</si>
  <si>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</si>
  <si>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</si>
  <si>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</si>
  <si>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</si>
  <si>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</si>
  <si>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</si>
  <si>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</si>
  <si>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</si>
  <si>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</si>
  <si>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</si>
  <si>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</si>
  <si>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</si>
  <si>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</si>
  <si>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</si>
  <si>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</si>
  <si>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</si>
  <si>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</si>
  <si>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</si>
  <si>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</si>
  <si>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</si>
  <si>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</si>
  <si>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</si>
  <si>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</si>
  <si>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</si>
  <si>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</si>
  <si>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</si>
  <si>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</si>
  <si>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</si>
  <si>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</si>
  <si>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</si>
  <si>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</si>
  <si>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</si>
  <si>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</si>
  <si>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</si>
  <si>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</si>
  <si>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</si>
  <si>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</si>
  <si>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</si>
  <si>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</si>
  <si>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</si>
  <si>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</si>
  <si>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</si>
  <si>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</si>
  <si>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</si>
  <si>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</si>
  <si>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</si>
  <si>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</si>
  <si>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</si>
  <si>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</si>
  <si>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</si>
  <si>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</si>
  <si>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</si>
  <si>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</si>
  <si>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</si>
  <si>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</si>
  <si>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</si>
  <si>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</si>
  <si>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</si>
  <si>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</si>
  <si>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</si>
  <si>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</si>
  <si>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</si>
  <si>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</si>
  <si>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</si>
  <si>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</si>
  <si>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</si>
  <si>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</si>
  <si>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</si>
  <si>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</si>
  <si>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</si>
  <si>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</si>
  <si>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</si>
  <si>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</si>
  <si>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</si>
  <si>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</si>
  <si>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</si>
  <si>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</si>
  <si>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</si>
  <si>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</si>
  <si>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</si>
  <si>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</si>
  <si>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</si>
  <si>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</si>
  <si>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</si>
  <si>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</si>
  <si>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</si>
  <si>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</si>
  <si>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</si>
  <si>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</si>
  <si>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</si>
  <si>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</si>
  <si>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</si>
  <si>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</si>
  <si>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</si>
  <si>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</si>
  <si>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</si>
  <si>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</si>
  <si>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</si>
  <si>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</si>
  <si>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</si>
  <si>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</si>
  <si>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</si>
  <si>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</si>
  <si>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</si>
  <si>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</si>
  <si>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</si>
  <si>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</si>
  <si>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</si>
  <si>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</si>
  <si>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</si>
  <si>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</si>
  <si>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</si>
  <si>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</si>
  <si>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</si>
  <si>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</si>
  <si>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</si>
  <si>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</si>
  <si>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</si>
  <si>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</si>
  <si>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</si>
  <si>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</si>
  <si>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</si>
  <si>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</si>
  <si>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</si>
  <si>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</si>
  <si>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</si>
  <si>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</si>
  <si>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</si>
  <si>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</si>
  <si>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</si>
  <si>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</si>
  <si>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</si>
  <si>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</si>
  <si>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</si>
  <si>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</si>
  <si>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</si>
  <si>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</si>
  <si>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</si>
  <si>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</si>
  <si>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</si>
  <si>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</si>
  <si>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</si>
  <si>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</si>
  <si>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</si>
  <si>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</si>
  <si>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</si>
  <si>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</si>
  <si>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</si>
  <si>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</si>
  <si>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</si>
  <si>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</si>
  <si>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</si>
  <si>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</si>
  <si>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</si>
  <si>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</si>
  <si>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</si>
  <si>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</si>
  <si>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</si>
  <si>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</si>
  <si>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</si>
  <si>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</si>
  <si>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</si>
  <si>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</si>
  <si>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</si>
  <si>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</si>
  <si>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</si>
  <si>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</si>
  <si>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</si>
  <si>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</si>
  <si>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</si>
  <si>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</si>
  <si>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</si>
  <si>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</si>
  <si>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</si>
  <si>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</si>
  <si>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</si>
  <si>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</si>
  <si>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</si>
  <si>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</si>
  <si>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</si>
  <si>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</si>
  <si>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</si>
  <si>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</si>
  <si>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</si>
  <si>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</si>
  <si>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</si>
  <si>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</si>
  <si>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</si>
  <si>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</si>
  <si>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</si>
  <si>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</si>
  <si>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</si>
  <si>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</si>
  <si>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</si>
  <si>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</si>
  <si>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</si>
  <si>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</si>
  <si>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</si>
  <si>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</si>
  <si>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</si>
  <si>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</si>
  <si>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</si>
  <si>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</si>
  <si>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</si>
  <si>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</si>
  <si>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</si>
  <si>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</si>
  <si>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</si>
  <si>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</si>
  <si>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</si>
  <si>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</si>
  <si>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</si>
  <si>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</si>
  <si>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</si>
  <si>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</si>
  <si>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</si>
  <si>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</si>
  <si>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</si>
  <si>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</si>
  <si>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</si>
  <si>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</si>
  <si>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</si>
  <si>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</si>
  <si>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</si>
  <si>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</si>
  <si>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</si>
  <si>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</si>
  <si>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</si>
  <si>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</si>
  <si>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</si>
  <si>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</si>
  <si>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</si>
  <si>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</si>
  <si>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</si>
  <si>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</si>
  <si>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</si>
  <si>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</si>
  <si>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</si>
  <si>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</si>
  <si>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</si>
  <si>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</si>
  <si>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</si>
  <si>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</si>
  <si>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</si>
  <si>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</si>
  <si>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</si>
  <si>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</si>
  <si>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</si>
  <si>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</si>
  <si>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</si>
  <si>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</si>
  <si>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</si>
  <si>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</si>
  <si>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</si>
  <si>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</si>
  <si>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</si>
  <si>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</si>
  <si>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</si>
  <si>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</si>
  <si>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</si>
  <si>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</si>
  <si>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</si>
  <si>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</si>
  <si>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</si>
  <si>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</si>
  <si>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</si>
  <si>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</si>
  <si>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</si>
  <si>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</si>
  <si>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</si>
  <si>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</si>
  <si>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</si>
  <si>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</si>
  <si>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</si>
  <si>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</si>
  <si>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</si>
  <si>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</si>
  <si>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</si>
  <si>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</si>
  <si>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</si>
  <si>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</si>
  <si>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</si>
  <si>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</si>
  <si>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</si>
  <si>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</si>
  <si>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</si>
  <si>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</si>
  <si>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</si>
  <si>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</si>
  <si>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</si>
  <si>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</si>
  <si>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</si>
  <si>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</si>
  <si>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</si>
  <si>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</si>
  <si>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</si>
  <si>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</si>
  <si>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</si>
  <si>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</si>
  <si>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</si>
  <si>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</si>
  <si>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</si>
  <si>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</si>
  <si>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</si>
  <si>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</si>
  <si>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</si>
  <si>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</si>
  <si>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</si>
  <si>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</si>
  <si>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</si>
  <si>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</si>
  <si>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</si>
  <si>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</si>
  <si>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</si>
  <si>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</si>
  <si>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</si>
  <si>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</si>
  <si>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</si>
  <si>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</si>
  <si>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</si>
  <si>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</si>
  <si>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</si>
  <si>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</si>
  <si>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</si>
  <si>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</si>
  <si>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</si>
  <si>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</si>
  <si>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</si>
  <si>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</si>
  <si>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</si>
  <si>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</si>
  <si>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</si>
  <si>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</si>
  <si>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</si>
  <si>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</si>
  <si>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</si>
  <si>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</si>
  <si>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</si>
  <si>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</si>
  <si>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</si>
  <si>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</si>
  <si>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</si>
  <si>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</si>
  <si>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</si>
  <si>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</si>
  <si>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</si>
  <si>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</si>
  <si>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</si>
  <si>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</si>
  <si>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</si>
  <si>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</si>
  <si>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</si>
  <si>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</si>
  <si>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</si>
  <si>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</si>
  <si>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</si>
  <si>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</si>
  <si>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</si>
  <si>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</si>
  <si>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</si>
  <si>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</si>
  <si>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</si>
  <si>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</si>
  <si>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</si>
  <si>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</si>
  <si>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</si>
  <si>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</si>
  <si>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</si>
  <si>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</si>
  <si>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</si>
  <si>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</si>
  <si>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</si>
  <si>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</si>
  <si>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</si>
  <si>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</si>
  <si>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</si>
  <si>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</si>
  <si>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</si>
  <si>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</si>
  <si>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</si>
  <si>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</si>
  <si>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</si>
  <si>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</si>
  <si>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</si>
  <si>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</si>
  <si>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</si>
  <si>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</si>
  <si>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</si>
  <si>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</si>
  <si>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</si>
  <si>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</si>
  <si>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</si>
  <si>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</si>
  <si>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</si>
  <si>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</si>
  <si>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</si>
  <si>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</si>
  <si>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</si>
  <si>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</si>
  <si>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</si>
  <si>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</si>
  <si>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</si>
  <si>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</si>
  <si>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</si>
  <si>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</si>
  <si>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</si>
  <si>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</si>
  <si>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</si>
  <si>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</si>
  <si>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</si>
  <si>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</si>
  <si>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</si>
  <si>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</si>
  <si>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</si>
  <si>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</si>
  <si>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</si>
  <si>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</si>
  <si>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</si>
  <si>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</si>
  <si>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</si>
  <si>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</si>
  <si>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</si>
  <si>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</si>
  <si>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</si>
  <si>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</si>
  <si>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</si>
  <si>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</si>
  <si>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</si>
  <si>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</si>
  <si>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</si>
  <si>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</si>
  <si>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</si>
  <si>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</si>
  <si>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</si>
  <si>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</si>
  <si>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</si>
  <si>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</si>
  <si>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</si>
  <si>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</si>
  <si>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</si>
  <si>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</si>
  <si>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</si>
  <si>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</si>
  <si>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</si>
  <si>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</si>
  <si>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</si>
  <si>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</si>
  <si>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</si>
  <si>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</si>
  <si>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</si>
  <si>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</si>
  <si>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</si>
  <si>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</si>
  <si>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</si>
  <si>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</si>
  <si>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</si>
  <si>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</si>
  <si>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</si>
  <si>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</si>
  <si>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</si>
  <si>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</si>
  <si>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</si>
  <si>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</si>
  <si>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</si>
  <si>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</si>
  <si>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</si>
  <si>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</si>
  <si>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</si>
  <si>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</si>
  <si>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</si>
  <si>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</si>
  <si>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</si>
  <si>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</si>
  <si>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</si>
  <si>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</si>
  <si>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</si>
  <si>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</si>
  <si>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</si>
  <si>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</si>
  <si>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</si>
  <si>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</si>
  <si>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</si>
  <si>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</si>
  <si>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</si>
  <si>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</si>
  <si>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</si>
  <si>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</si>
  <si>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</si>
  <si>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</si>
  <si>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</si>
  <si>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</si>
  <si>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</si>
  <si>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</si>
  <si>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</si>
  <si>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</si>
  <si>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</si>
  <si>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</si>
  <si>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</si>
  <si>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</si>
  <si>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</si>
  <si>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</si>
  <si>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</si>
  <si>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</si>
  <si>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</si>
  <si>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</si>
  <si>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</si>
  <si>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</si>
  <si>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</si>
  <si>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</si>
  <si>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</si>
  <si>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</si>
  <si>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</si>
  <si>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</si>
  <si>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</si>
  <si>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</si>
  <si>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</si>
  <si>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</si>
  <si>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</si>
  <si>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</si>
  <si>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</si>
  <si>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</si>
  <si>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</si>
  <si>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</si>
  <si>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</si>
  <si>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</si>
  <si>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</si>
  <si>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</si>
  <si>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</si>
  <si>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</si>
  <si>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</si>
  <si>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</si>
  <si>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</si>
  <si>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</si>
  <si>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</si>
  <si>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</si>
  <si>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</si>
  <si>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</si>
  <si>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</si>
  <si>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</si>
  <si>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</si>
  <si>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</si>
  <si>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</si>
  <si>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</si>
  <si>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</si>
  <si>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</si>
  <si>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</si>
  <si>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</si>
  <si>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</si>
  <si>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</si>
  <si>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</si>
  <si>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</si>
  <si>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</si>
  <si>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</si>
  <si>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</si>
  <si>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</si>
  <si>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</si>
  <si>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</si>
  <si>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</si>
  <si>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</si>
  <si>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</si>
  <si>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</si>
  <si>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</si>
  <si>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</si>
  <si>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</si>
  <si>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</si>
  <si>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</si>
  <si>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</si>
  <si>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</si>
  <si>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</si>
  <si>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</si>
  <si>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</si>
  <si>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</si>
  <si>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</si>
  <si>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</si>
  <si>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</si>
  <si>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</si>
  <si>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</si>
  <si>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</si>
  <si>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</si>
  <si>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</si>
  <si>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</si>
  <si>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</si>
  <si>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</si>
  <si>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</si>
  <si>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</si>
  <si>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</si>
  <si>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</si>
  <si>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</si>
  <si>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</si>
  <si>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</si>
  <si>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</si>
  <si>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</si>
  <si>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</si>
  <si>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</si>
  <si>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</si>
  <si>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</si>
  <si>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</si>
  <si>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</si>
  <si>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</si>
  <si>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</si>
  <si>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</si>
  <si>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</si>
  <si>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</si>
  <si>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</si>
  <si>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</si>
  <si>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</si>
  <si>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</si>
  <si>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</si>
  <si>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</si>
  <si>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</si>
  <si>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</si>
  <si>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</si>
  <si>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</si>
  <si>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</si>
  <si>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</si>
  <si>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</si>
  <si>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</si>
  <si>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</si>
  <si>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</si>
  <si>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</si>
  <si>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</si>
  <si>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</si>
  <si>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</si>
  <si>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</si>
  <si>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</si>
  <si>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</si>
  <si>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</si>
  <si>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</si>
  <si>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</si>
  <si>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</si>
  <si>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</si>
  <si>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</si>
  <si>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</si>
  <si>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</si>
  <si>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</si>
  <si>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</si>
  <si>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</si>
  <si>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</si>
  <si>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</si>
  <si>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</si>
  <si>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</si>
  <si>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</si>
  <si>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</si>
  <si>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</si>
  <si>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</si>
  <si>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</si>
  <si>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</si>
  <si>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</si>
  <si>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</si>
  <si>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</si>
  <si>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</si>
  <si>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</si>
  <si>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</si>
  <si>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</si>
  <si>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</si>
  <si>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</si>
  <si>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</si>
  <si>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</si>
  <si>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</si>
  <si>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</si>
  <si>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</si>
  <si>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</si>
  <si>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</si>
  <si>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</si>
  <si>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</si>
  <si>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</si>
  <si>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</si>
  <si>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</si>
  <si>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</si>
  <si>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</si>
  <si>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</si>
  <si>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</si>
  <si>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</si>
  <si>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</si>
  <si>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</si>
  <si>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</si>
  <si>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</si>
  <si>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</si>
  <si>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</si>
  <si>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</si>
  <si>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</si>
  <si>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</si>
  <si>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</si>
  <si>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</si>
  <si>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</si>
  <si>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</si>
  <si>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</si>
  <si>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</si>
  <si>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</si>
  <si>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</si>
  <si>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</si>
  <si>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</si>
  <si>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</si>
  <si>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</si>
  <si>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</si>
  <si>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</si>
  <si>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</si>
  <si>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</si>
  <si>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</si>
  <si>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</si>
  <si>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</si>
  <si>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</si>
  <si>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</si>
  <si>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</si>
  <si>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</si>
  <si>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</si>
  <si>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</si>
  <si>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</si>
  <si>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</si>
  <si>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</si>
  <si>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</si>
  <si>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</si>
  <si>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</si>
  <si>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</si>
  <si>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</si>
  <si>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</si>
  <si>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</si>
  <si>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</si>
  <si>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</si>
  <si>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</si>
  <si>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</si>
  <si>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</si>
  <si>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</si>
  <si>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</si>
  <si>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</si>
  <si>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</si>
  <si>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</si>
  <si>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</si>
  <si>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</si>
  <si>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</si>
  <si>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</si>
  <si>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</si>
  <si>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</si>
  <si>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</si>
  <si>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</si>
  <si>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</si>
  <si>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</si>
  <si>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</si>
  <si>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</si>
  <si>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</si>
  <si>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</si>
  <si>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</si>
  <si>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</si>
  <si>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</si>
  <si>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</si>
  <si>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</si>
  <si>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</si>
  <si>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</si>
  <si>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</si>
  <si>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</si>
  <si>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</si>
  <si>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</si>
  <si>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</si>
  <si>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</si>
  <si>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</si>
  <si>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</si>
  <si>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</si>
  <si>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</si>
  <si>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</si>
  <si>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</si>
  <si>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</si>
  <si>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</si>
  <si>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</si>
  <si>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</si>
  <si>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</si>
  <si>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</si>
  <si>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</si>
  <si>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</si>
  <si>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</si>
  <si>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</si>
  <si>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</si>
  <si>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</si>
  <si>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</si>
  <si>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</si>
  <si>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</si>
  <si>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</si>
  <si>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</si>
  <si>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</si>
  <si>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</si>
  <si>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</si>
  <si>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</si>
  <si>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</si>
  <si>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</si>
  <si>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</si>
  <si>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</si>
  <si>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</si>
  <si>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</si>
  <si>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</si>
  <si>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</si>
  <si>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</si>
  <si>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</si>
  <si>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</si>
  <si>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</si>
  <si>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</si>
  <si>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</si>
  <si>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</si>
  <si>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</si>
  <si>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</si>
  <si>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</si>
  <si>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</si>
  <si>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</si>
  <si>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</si>
  <si>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</si>
  <si>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</si>
  <si>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</si>
  <si>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</si>
  <si>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</si>
  <si>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</si>
  <si>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</si>
  <si>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</si>
  <si>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</si>
  <si>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</si>
  <si>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</si>
  <si>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</si>
  <si>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</si>
  <si>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</si>
  <si>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</si>
  <si>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</si>
  <si>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</si>
  <si>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</si>
  <si>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</si>
  <si>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</si>
  <si>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</si>
  <si>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</si>
  <si>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</si>
  <si>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</si>
  <si>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</si>
  <si>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</si>
  <si>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</si>
  <si>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</si>
  <si>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</si>
  <si>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</si>
  <si>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</si>
  <si>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</si>
  <si>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</si>
  <si>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</si>
  <si>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</si>
  <si>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</si>
  <si>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</si>
  <si>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</si>
  <si>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</si>
  <si>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</si>
  <si>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</si>
  <si>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</si>
  <si>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</si>
  <si>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</si>
  <si>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</si>
  <si>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</si>
  <si>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</si>
  <si>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</si>
  <si>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</si>
  <si>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</si>
  <si>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</si>
  <si>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</si>
  <si>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</si>
  <si>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</si>
  <si>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</si>
  <si>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</si>
  <si>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</si>
  <si>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</si>
  <si>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</si>
  <si>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</si>
  <si>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</si>
  <si>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</si>
  <si>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</si>
  <si>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</si>
  <si>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</si>
  <si>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</si>
  <si>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</si>
  <si>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</si>
  <si>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</si>
  <si>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</si>
  <si>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</si>
  <si>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</si>
  <si>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</si>
  <si>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</si>
  <si>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</si>
  <si>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</si>
  <si>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</si>
  <si>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</si>
  <si>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</si>
  <si>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</si>
  <si>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</si>
  <si>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</si>
  <si>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</si>
  <si>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</si>
  <si>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</si>
  <si>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</si>
  <si>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</si>
  <si>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</si>
  <si>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</si>
  <si>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</si>
  <si>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</si>
  <si>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</si>
  <si>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</si>
  <si>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</si>
  <si>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</si>
  <si>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</si>
  <si>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</si>
  <si>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</si>
  <si>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</si>
  <si>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</si>
  <si>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</si>
  <si>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</si>
  <si>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</si>
  <si>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</si>
  <si>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</si>
  <si>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</si>
  <si>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</si>
  <si>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</si>
  <si>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</si>
  <si>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</si>
  <si>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</si>
  <si>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</si>
  <si>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</si>
  <si>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</si>
  <si>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</si>
  <si>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</si>
  <si>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</si>
  <si>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</si>
  <si>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</si>
  <si>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</si>
  <si>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</si>
  <si>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</si>
  <si>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</si>
  <si>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</si>
  <si>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</si>
  <si>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</si>
  <si>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</si>
  <si>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</si>
  <si>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</si>
  <si>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</si>
  <si>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</si>
  <si>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</si>
  <si>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</si>
  <si>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</si>
  <si>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</si>
  <si>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</si>
  <si>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</si>
  <si>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</si>
  <si>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</si>
  <si>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</si>
  <si>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</si>
  <si>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</si>
  <si>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</si>
  <si>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</si>
  <si>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</si>
  <si>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</si>
  <si>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</si>
  <si>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</si>
  <si>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</si>
  <si>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</si>
  <si>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</si>
  <si>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</si>
  <si>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</si>
  <si>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</si>
  <si>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</si>
  <si>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</si>
  <si>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</si>
  <si>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</si>
  <si>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</si>
  <si>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</si>
  <si>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</si>
  <si>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</si>
  <si>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</si>
  <si>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</si>
  <si>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</si>
  <si>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</si>
  <si>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</si>
  <si>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</si>
  <si>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</si>
  <si>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</si>
  <si>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</si>
  <si>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</si>
  <si>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</si>
  <si>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</si>
  <si>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</si>
  <si>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</si>
  <si>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</si>
  <si>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</si>
  <si>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</si>
  <si>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</si>
  <si>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</si>
  <si>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</si>
  <si>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</si>
  <si>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</si>
  <si>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</si>
  <si>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</si>
  <si>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</si>
  <si>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</si>
  <si>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</si>
  <si>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</si>
  <si>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</si>
  <si>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</si>
  <si>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</si>
  <si>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</si>
  <si>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</si>
  <si>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</si>
  <si>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</si>
  <si>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</si>
  <si>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</si>
  <si>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</si>
  <si>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</si>
  <si>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</si>
  <si>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</si>
  <si>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</si>
  <si>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</si>
  <si>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</si>
  <si>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</si>
  <si>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</si>
  <si>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</si>
  <si>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</si>
  <si>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</si>
  <si>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</si>
  <si>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</si>
  <si>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</si>
  <si>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</si>
  <si>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</si>
  <si>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</si>
  <si>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</si>
  <si>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</si>
  <si>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</si>
  <si>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</si>
  <si>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</si>
  <si>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</si>
  <si>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</si>
  <si>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</si>
  <si>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</si>
  <si>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</si>
  <si>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</si>
  <si>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</si>
  <si>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</si>
  <si>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</si>
  <si>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</si>
  <si>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</si>
  <si>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</si>
  <si>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</si>
  <si>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</si>
  <si>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</si>
  <si>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</si>
  <si>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</si>
  <si>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</si>
  <si>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</si>
  <si>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</si>
  <si>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</si>
  <si>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</si>
  <si>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</si>
  <si>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</si>
  <si>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</si>
  <si>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</si>
  <si>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</si>
  <si>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</si>
  <si>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</si>
  <si>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</si>
  <si>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</si>
  <si>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</si>
  <si>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</si>
  <si>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</si>
  <si>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</si>
  <si>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</si>
  <si>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</si>
  <si>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</si>
  <si>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</si>
  <si>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</si>
  <si>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</si>
  <si>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</si>
  <si>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</si>
  <si>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</si>
  <si>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</si>
  <si>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</si>
  <si>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</si>
  <si>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</si>
  <si>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</si>
  <si>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</si>
  <si>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</si>
  <si>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</si>
  <si>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</si>
  <si>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</si>
  <si>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</si>
  <si>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</si>
  <si>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</si>
  <si>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</si>
  <si>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</si>
  <si>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</si>
  <si>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</si>
  <si>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</si>
  <si>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</si>
  <si>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</si>
  <si>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</si>
  <si>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</si>
  <si>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</si>
  <si>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</si>
  <si>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</si>
  <si>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</si>
  <si>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</si>
  <si>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</si>
  <si>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</si>
  <si>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</si>
  <si>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</si>
  <si>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</si>
  <si>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</si>
  <si>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</si>
  <si>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</si>
  <si>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</si>
  <si>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</si>
  <si>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</si>
  <si>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</si>
  <si>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</si>
  <si>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</si>
  <si>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</si>
  <si>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</si>
  <si>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</si>
  <si>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</si>
  <si>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</si>
  <si>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</si>
  <si>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</si>
  <si>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</si>
  <si>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</si>
  <si>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</si>
  <si>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</si>
  <si>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</si>
  <si>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</si>
  <si>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</si>
  <si>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</si>
  <si>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</si>
  <si>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</si>
  <si>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</si>
  <si>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</si>
  <si>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</si>
  <si>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</si>
  <si>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</si>
  <si>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</si>
  <si>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</si>
  <si>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</si>
  <si>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</si>
  <si>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</si>
  <si>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</si>
  <si>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</si>
  <si>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</si>
  <si>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</si>
  <si>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</si>
  <si>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</si>
  <si>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</si>
  <si>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</si>
  <si>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</si>
  <si>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</si>
  <si>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</si>
  <si>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</si>
  <si>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</si>
  <si>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</si>
  <si>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</si>
  <si>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</si>
  <si>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</si>
  <si>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</si>
  <si>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</si>
  <si>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</si>
  <si>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</si>
  <si>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</si>
  <si>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</si>
  <si>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</si>
  <si>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</si>
  <si>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</si>
  <si>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</si>
  <si>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</si>
  <si>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</si>
  <si>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</si>
  <si>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</si>
  <si>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</si>
  <si>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</si>
  <si>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</si>
  <si>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</si>
  <si>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</si>
  <si>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</si>
  <si>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</si>
  <si>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</si>
  <si>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</si>
  <si>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</si>
  <si>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</si>
  <si>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</si>
  <si>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</si>
  <si>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</si>
  <si>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</si>
  <si>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</si>
  <si>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</si>
  <si>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</si>
  <si>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</si>
  <si>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</si>
  <si>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</si>
  <si>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</si>
  <si>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</si>
  <si>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</si>
  <si>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</si>
  <si>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</si>
  <si>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</si>
  <si>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</si>
  <si>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</si>
  <si>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</si>
  <si>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</si>
  <si>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</si>
  <si>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</si>
  <si>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</si>
  <si>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</si>
  <si>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</si>
  <si>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</si>
  <si>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</si>
  <si>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</si>
  <si>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</si>
  <si>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</si>
  <si>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</si>
  <si>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</si>
  <si>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</si>
  <si>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</si>
  <si>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</si>
  <si>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</si>
  <si>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</si>
  <si>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</si>
  <si>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</si>
  <si>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</si>
  <si>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</si>
  <si>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</si>
  <si>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</si>
  <si>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</si>
  <si>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</si>
  <si>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</si>
  <si>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</si>
  <si>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</si>
  <si>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</si>
  <si>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</si>
  <si>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</si>
  <si>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</si>
  <si>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</si>
  <si>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</si>
  <si>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</si>
  <si>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</si>
  <si>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</si>
  <si>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</si>
  <si>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</si>
  <si>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</si>
  <si>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</si>
  <si>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</si>
  <si>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</si>
  <si>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</si>
  <si>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</si>
  <si>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</si>
  <si>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</si>
  <si>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</si>
  <si>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</si>
  <si>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</si>
  <si>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</si>
  <si>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</si>
  <si>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</si>
  <si>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</si>
  <si>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</si>
  <si>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</si>
  <si>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</si>
  <si>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</si>
  <si>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</si>
  <si>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</si>
  <si>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</si>
  <si>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</si>
  <si>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</si>
  <si>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</si>
  <si>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</si>
  <si>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</si>
  <si>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</si>
  <si>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</si>
  <si>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</si>
  <si>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</si>
  <si>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</si>
  <si>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</si>
  <si>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</si>
  <si>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</si>
  <si>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</si>
  <si>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</si>
  <si>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</si>
  <si>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</si>
  <si>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</si>
  <si>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</si>
  <si>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</si>
  <si>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</si>
  <si>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</si>
  <si>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</si>
  <si>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</si>
  <si>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</si>
  <si>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</si>
  <si>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</si>
  <si>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</si>
  <si>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</si>
  <si>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</si>
  <si>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</si>
  <si>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</si>
  <si>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</si>
  <si>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</si>
  <si>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</si>
  <si>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</si>
  <si>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</si>
  <si>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</si>
  <si>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</si>
  <si>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</si>
  <si>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</si>
  <si>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</si>
  <si>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</si>
  <si>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</si>
  <si>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</si>
  <si>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</si>
  <si>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</si>
  <si>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</si>
  <si>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</si>
  <si>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</si>
  <si>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</si>
  <si>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</si>
  <si>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</si>
  <si>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</si>
  <si>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</si>
  <si>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</si>
  <si>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</si>
  <si>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</si>
  <si>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</si>
  <si>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</si>
  <si>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</si>
  <si>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</si>
  <si>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</si>
  <si>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</si>
  <si>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</si>
  <si>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</si>
  <si>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</si>
  <si>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</si>
  <si>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</si>
  <si>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</si>
  <si>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</si>
  <si>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</si>
  <si>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</si>
  <si>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</si>
  <si>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</si>
  <si>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</si>
  <si>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</si>
  <si>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</si>
  <si>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</si>
  <si>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</si>
  <si>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</si>
  <si>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</si>
  <si>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</si>
  <si>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</si>
  <si>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</si>
  <si>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</si>
  <si>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</si>
  <si>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</si>
  <si>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</si>
  <si>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</si>
  <si>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</si>
  <si>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</si>
  <si>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</si>
  <si>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</si>
  <si>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</si>
  <si>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</si>
  <si>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</si>
  <si>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</si>
  <si>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</si>
  <si>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</si>
  <si>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</si>
  <si>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</si>
  <si>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</si>
  <si>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</si>
  <si>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</si>
  <si>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</si>
  <si>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</si>
  <si>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</si>
  <si>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</si>
  <si>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</si>
  <si>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</si>
  <si>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</si>
  <si>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</si>
  <si>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</si>
  <si>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</si>
  <si>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</si>
  <si>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</si>
  <si>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</si>
  <si>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</si>
  <si>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</si>
  <si>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</si>
  <si>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</si>
  <si>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</si>
  <si>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</si>
  <si>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</si>
  <si>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</si>
  <si>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</si>
  <si>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</si>
  <si>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</si>
  <si>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</si>
  <si>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</si>
  <si>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</si>
  <si>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</si>
  <si>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</si>
  <si>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</si>
  <si>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</si>
  <si>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</si>
  <si>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</si>
  <si>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</si>
  <si>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</si>
  <si>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</si>
  <si>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</si>
  <si>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</si>
  <si>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</si>
  <si>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</si>
  <si>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</si>
  <si>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</si>
  <si>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</si>
  <si>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</si>
  <si>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</si>
  <si>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</si>
  <si>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</si>
  <si>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</si>
  <si>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</si>
  <si>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</si>
  <si>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</si>
  <si>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</si>
  <si>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</si>
  <si>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</si>
  <si>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</si>
  <si>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</si>
  <si>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</si>
  <si>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</si>
  <si>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</si>
  <si>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</si>
  <si>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</si>
  <si>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</si>
  <si>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</si>
  <si>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</si>
  <si>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</si>
  <si>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</si>
  <si>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</si>
  <si>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</si>
  <si>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</si>
  <si>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</si>
  <si>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</si>
  <si>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</si>
  <si>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</si>
  <si>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</si>
  <si>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</si>
  <si>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</si>
  <si>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</si>
  <si>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</si>
  <si>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</si>
  <si>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</si>
  <si>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</si>
  <si>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</si>
  <si>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</si>
  <si>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</si>
  <si>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</si>
  <si>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</si>
  <si>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</si>
  <si>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</si>
  <si>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</si>
  <si>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</si>
  <si>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</si>
  <si>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</si>
  <si>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</si>
  <si>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</si>
  <si>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</si>
  <si>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</si>
  <si>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</si>
  <si>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</si>
  <si>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</si>
  <si>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</si>
  <si>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</si>
  <si>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</si>
  <si>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</si>
  <si>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</si>
  <si>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</si>
  <si>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</si>
  <si>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</si>
  <si>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</si>
  <si>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</si>
  <si>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</si>
  <si>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</si>
  <si>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</si>
  <si>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</si>
  <si>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</si>
  <si>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</si>
  <si>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</si>
  <si>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</si>
  <si>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</si>
  <si>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</si>
  <si>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</si>
  <si>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</si>
  <si>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</si>
  <si>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</si>
  <si>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</si>
  <si>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</si>
  <si>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</si>
  <si>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</si>
  <si>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</si>
  <si>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</si>
  <si>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</si>
  <si>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</si>
  <si>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</si>
  <si>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</si>
  <si>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</si>
  <si>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</si>
  <si>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</si>
  <si>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</si>
  <si>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</si>
  <si>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</si>
  <si>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</si>
  <si>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</si>
  <si>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</si>
  <si>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</si>
  <si>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</si>
  <si>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</si>
  <si>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</si>
  <si>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</si>
  <si>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</si>
  <si>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</si>
  <si>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</si>
  <si>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</si>
  <si>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</si>
  <si>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</si>
  <si>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</si>
  <si>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</si>
  <si>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</si>
  <si>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</si>
  <si>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</si>
  <si>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</si>
  <si>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</si>
  <si>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</si>
  <si>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</si>
  <si>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</si>
  <si>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</si>
  <si>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</si>
  <si>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</si>
  <si>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</si>
  <si>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</si>
  <si>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</si>
  <si>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</si>
  <si>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</si>
  <si>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</si>
  <si>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</si>
  <si>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</si>
  <si>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</si>
  <si>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</si>
  <si>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</si>
  <si>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</si>
  <si>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</si>
  <si>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</si>
  <si>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</si>
  <si>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</si>
  <si>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</si>
  <si>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</si>
  <si>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</si>
  <si>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</si>
  <si>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</si>
  <si>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</si>
  <si>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</si>
  <si>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</si>
  <si>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</si>
  <si>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</si>
  <si>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</si>
  <si>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</si>
  <si>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</si>
  <si>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</si>
  <si>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</si>
  <si>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</si>
  <si>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</si>
  <si>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</si>
  <si>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</si>
  <si>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</si>
  <si>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</si>
  <si>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</si>
  <si>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</si>
  <si>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</si>
  <si>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</si>
  <si>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</si>
  <si>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</si>
  <si>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</si>
  <si>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</si>
  <si>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</si>
  <si>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</si>
  <si>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</si>
  <si>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</si>
  <si>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</si>
  <si>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</si>
  <si>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</si>
  <si>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</si>
  <si>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</si>
  <si>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</si>
  <si>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</si>
  <si>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</si>
  <si>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</si>
  <si>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</si>
  <si>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</si>
  <si>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</si>
  <si>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</si>
  <si>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</si>
  <si>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</si>
  <si>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</si>
  <si>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</si>
  <si>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</si>
  <si>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</si>
  <si>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</si>
  <si>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</si>
  <si>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</si>
  <si>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</si>
  <si>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</si>
  <si>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</si>
  <si>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</si>
  <si>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</si>
  <si>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</si>
  <si>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</si>
  <si>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</si>
  <si>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</si>
  <si>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</si>
  <si>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</si>
  <si>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</si>
  <si>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</si>
  <si>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</si>
  <si>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</si>
  <si>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</si>
  <si>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</si>
  <si>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</si>
  <si>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</si>
  <si>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</si>
  <si>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</si>
  <si>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</si>
  <si>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</si>
  <si>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</si>
  <si>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</si>
  <si>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</si>
  <si>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</si>
  <si>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</si>
  <si>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</si>
  <si>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</si>
  <si>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</si>
  <si>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</si>
  <si>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</si>
  <si>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</si>
  <si>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</si>
  <si>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</si>
  <si>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</si>
  <si>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</si>
  <si>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</si>
  <si>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</si>
  <si>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</si>
  <si>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</si>
  <si>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</si>
  <si>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</si>
  <si>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</si>
  <si>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</si>
  <si>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</si>
  <si>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</si>
  <si>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</si>
  <si>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</si>
  <si>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</si>
  <si>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</si>
  <si>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</si>
  <si>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</si>
  <si>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</si>
  <si>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</si>
  <si>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</si>
  <si>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</si>
  <si>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</si>
  <si>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</si>
  <si>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</si>
  <si>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</si>
  <si>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</si>
  <si>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</si>
  <si>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</si>
  <si>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</si>
  <si>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</si>
  <si>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</si>
  <si>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</si>
  <si>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</si>
  <si>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</si>
  <si>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</si>
  <si>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</si>
  <si>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</si>
  <si>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</si>
  <si>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</si>
  <si>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</si>
  <si>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</si>
  <si>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</si>
  <si>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</si>
  <si>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</si>
  <si>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</si>
  <si>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</si>
  <si>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</si>
  <si>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</si>
  <si>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</si>
  <si>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</si>
  <si>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</si>
  <si>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</si>
  <si>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</si>
  <si>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</si>
  <si>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</si>
  <si>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</si>
  <si>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</si>
  <si>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</si>
  <si>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</si>
  <si>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</si>
  <si>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</si>
  <si>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</si>
  <si>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</si>
  <si>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</si>
  <si>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</si>
  <si>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</si>
  <si>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</si>
  <si>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</si>
  <si>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</si>
  <si>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</si>
  <si>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</si>
  <si>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</si>
  <si>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</si>
  <si>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</si>
  <si>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</si>
  <si>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</si>
  <si>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</si>
  <si>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</si>
  <si>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</si>
  <si>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</si>
  <si>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</si>
  <si>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</si>
  <si>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</si>
  <si>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</si>
  <si>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</si>
  <si>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</si>
  <si>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</si>
  <si>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</si>
  <si>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</si>
  <si>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</si>
  <si>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</si>
  <si>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</si>
  <si>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</si>
  <si>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</si>
  <si>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</si>
  <si>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</si>
  <si>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</si>
  <si>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</si>
  <si>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</si>
  <si>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</si>
  <si>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</si>
  <si>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</si>
  <si>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</si>
  <si>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</si>
  <si>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</si>
  <si>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</si>
  <si>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</si>
  <si>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</si>
  <si>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</si>
  <si>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</si>
  <si>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</si>
  <si>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</si>
  <si>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</si>
  <si>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</si>
  <si>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</si>
  <si>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</si>
  <si>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</si>
  <si>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</si>
  <si>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</si>
  <si>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</si>
  <si>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</si>
  <si>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</si>
  <si>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</si>
  <si>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</si>
  <si>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</si>
  <si>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</si>
  <si>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</si>
  <si>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</si>
  <si>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</si>
  <si>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</si>
  <si>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</si>
  <si>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</si>
  <si>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</si>
  <si>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</si>
  <si>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</si>
  <si>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</si>
  <si>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</si>
  <si>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</si>
  <si>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</si>
  <si>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</si>
  <si>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</si>
  <si>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</si>
  <si>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</si>
  <si>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</si>
  <si>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</si>
  <si>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</si>
  <si>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</si>
  <si>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</si>
  <si>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</si>
  <si>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</si>
  <si>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</si>
  <si>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</si>
  <si>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</si>
  <si>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</si>
  <si>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</si>
  <si>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</si>
  <si>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</si>
  <si>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</si>
  <si>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</si>
  <si>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</si>
  <si>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</si>
  <si>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</si>
  <si>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</si>
  <si>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</si>
  <si>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</si>
  <si>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</si>
  <si>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</si>
  <si>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</si>
  <si>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</si>
  <si>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</si>
  <si>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</si>
  <si>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</si>
  <si>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</si>
  <si>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</si>
  <si>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</si>
  <si>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</si>
  <si>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</si>
  <si>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</si>
  <si>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</si>
  <si>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</si>
  <si>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</si>
  <si>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</si>
  <si>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</si>
  <si>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</si>
  <si>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</si>
  <si>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</si>
  <si>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</si>
  <si>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</si>
  <si>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</si>
  <si>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</si>
  <si>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</si>
  <si>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</si>
  <si>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</si>
  <si>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</si>
  <si>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</si>
  <si>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</si>
  <si>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</si>
  <si>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</si>
  <si>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</si>
  <si>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</si>
  <si>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</si>
  <si>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</si>
  <si>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</si>
  <si>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</si>
  <si>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</si>
  <si>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</si>
  <si>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</si>
  <si>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</si>
  <si>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</si>
  <si>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</si>
  <si>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</si>
  <si>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</si>
  <si>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</si>
  <si>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</si>
  <si>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</si>
  <si>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</si>
  <si>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</si>
  <si>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</si>
  <si>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</si>
  <si>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</si>
  <si>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</si>
  <si>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</si>
  <si>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</si>
  <si>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</si>
  <si>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</si>
  <si>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</si>
  <si>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</si>
  <si>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</si>
  <si>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</si>
  <si>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</si>
  <si>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</si>
  <si>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</si>
  <si>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</si>
  <si>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</si>
  <si>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</si>
  <si>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</si>
  <si>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</si>
  <si>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</si>
  <si>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</si>
  <si>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</si>
  <si>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</si>
  <si>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</si>
  <si>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</si>
  <si>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</si>
  <si>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</si>
  <si>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</si>
  <si>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</si>
  <si>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</si>
  <si>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</si>
  <si>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</si>
  <si>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</si>
  <si>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</si>
  <si>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</si>
  <si>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</si>
  <si>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</si>
  <si>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</si>
  <si>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</si>
  <si>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</si>
  <si>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</si>
  <si>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</si>
  <si>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</si>
  <si>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</si>
  <si>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</si>
  <si>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</si>
  <si>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</si>
  <si>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</si>
  <si>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</si>
  <si>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</si>
  <si>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</si>
  <si>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</si>
  <si>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</si>
  <si>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</si>
  <si>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</si>
  <si>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</si>
  <si>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</si>
  <si>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</si>
  <si>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</si>
  <si>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</si>
  <si>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</si>
  <si>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</si>
  <si>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</si>
  <si>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</si>
  <si>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</si>
  <si>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</si>
  <si>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</si>
  <si>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</si>
  <si>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</si>
  <si>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</si>
  <si>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</si>
  <si>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</si>
  <si>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</si>
  <si>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</si>
  <si>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</si>
  <si>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</si>
  <si>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</si>
  <si>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</si>
  <si>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</si>
  <si>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</si>
  <si>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</si>
  <si>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</si>
  <si>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</si>
  <si>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</si>
  <si>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</si>
  <si>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</si>
  <si>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</si>
  <si>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</si>
  <si>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</si>
  <si>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</si>
  <si>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</si>
  <si>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</si>
  <si>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</si>
  <si>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</si>
  <si>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</si>
  <si>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</si>
  <si>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</si>
  <si>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</si>
  <si>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</si>
  <si>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</si>
  <si>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</si>
  <si>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</si>
  <si>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</si>
  <si>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</si>
  <si>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</si>
  <si>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</si>
  <si>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</si>
  <si>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</si>
  <si>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</si>
  <si>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</si>
  <si>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</si>
  <si>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</si>
  <si>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</si>
  <si>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</si>
  <si>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</si>
  <si>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</si>
  <si>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</si>
  <si>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</si>
  <si>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</si>
  <si>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</si>
  <si>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</si>
  <si>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</si>
  <si>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</si>
  <si>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</si>
  <si>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</si>
  <si>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</si>
  <si>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</si>
  <si>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</si>
  <si>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</si>
  <si>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</si>
  <si>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</si>
  <si>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</si>
  <si>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</si>
  <si>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</si>
  <si>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</si>
  <si>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</si>
  <si>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</si>
  <si>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</si>
  <si>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</si>
  <si>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</si>
  <si>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</si>
  <si>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</si>
  <si>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</si>
  <si>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</si>
  <si>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</si>
  <si>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</si>
  <si>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</si>
  <si>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</si>
  <si>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</si>
  <si>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</si>
  <si>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</si>
  <si>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</si>
  <si>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</si>
  <si>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</si>
  <si>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</si>
  <si>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</si>
  <si>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</si>
  <si>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</si>
  <si>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</si>
  <si>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</si>
  <si>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</si>
  <si>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</si>
  <si>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</si>
  <si>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</si>
  <si>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</si>
  <si>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</si>
  <si>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</si>
  <si>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</si>
  <si>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</si>
  <si>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</si>
  <si>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</si>
  <si>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</si>
  <si>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</si>
  <si>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</si>
  <si>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</si>
  <si>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</si>
  <si>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</si>
  <si>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</si>
  <si>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</si>
  <si>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</si>
  <si>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</si>
  <si>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</si>
  <si>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</si>
  <si>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</si>
  <si>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</si>
  <si>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</si>
  <si>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</si>
  <si>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</si>
  <si>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</si>
  <si>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</si>
  <si>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</si>
  <si>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</si>
  <si>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</si>
  <si>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</si>
  <si>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</si>
  <si>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</si>
  <si>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</si>
  <si>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</si>
  <si>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</si>
  <si>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</si>
  <si>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</si>
  <si>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</si>
  <si>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</si>
  <si>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</si>
  <si>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</si>
  <si>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</si>
  <si>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</si>
  <si>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</si>
  <si>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</si>
  <si>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</si>
  <si>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</si>
  <si>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</si>
  <si>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</si>
  <si>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</si>
  <si>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</si>
  <si>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</si>
  <si>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</si>
  <si>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</si>
  <si>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</si>
  <si>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</si>
  <si>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</si>
  <si>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</si>
  <si>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</si>
  <si>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</si>
  <si>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</si>
  <si>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</si>
  <si>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</si>
  <si>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</si>
  <si>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</si>
  <si>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</si>
  <si>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</si>
  <si>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</si>
  <si>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</si>
  <si>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</si>
  <si>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</si>
  <si>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</si>
  <si>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</si>
  <si>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</si>
  <si>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</si>
  <si>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</si>
  <si>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</si>
  <si>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</si>
  <si>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</si>
  <si>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</si>
  <si>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</si>
  <si>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</si>
  <si>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</si>
  <si>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</si>
  <si>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</si>
  <si>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</si>
  <si>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</si>
  <si>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</si>
  <si>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</si>
  <si>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</si>
  <si>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</si>
  <si>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</si>
  <si>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</si>
  <si>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</si>
  <si>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</si>
  <si>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</si>
  <si>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</si>
  <si>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</si>
  <si>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</si>
  <si>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</si>
  <si>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</si>
  <si>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</si>
  <si>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</si>
  <si>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</si>
  <si>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</si>
  <si>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</si>
  <si>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</si>
  <si>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</si>
  <si>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</si>
  <si>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</si>
  <si>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</si>
  <si>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</si>
  <si>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</si>
  <si>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</si>
  <si>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</si>
  <si>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</si>
  <si>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</si>
  <si>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</si>
  <si>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</si>
  <si>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</si>
  <si>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</si>
  <si>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</si>
  <si>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</si>
  <si>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</si>
  <si>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</si>
  <si>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</si>
  <si>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</si>
  <si>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</si>
  <si>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</si>
  <si>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</si>
  <si>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</si>
  <si>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</si>
  <si>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</si>
  <si>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</si>
  <si>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</si>
  <si>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</si>
  <si>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</si>
  <si>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</si>
  <si>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</si>
  <si>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</si>
  <si>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</si>
  <si>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</si>
  <si>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</si>
  <si>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</si>
  <si>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</si>
  <si>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</si>
  <si>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</si>
  <si>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</si>
  <si>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</si>
  <si>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</si>
  <si>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</si>
  <si>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</si>
  <si>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</si>
  <si>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</si>
  <si>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</si>
  <si>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</si>
  <si>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</si>
  <si>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</si>
  <si>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</si>
  <si>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</si>
  <si>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</si>
  <si>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</si>
  <si>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</si>
  <si>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</si>
  <si>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</si>
  <si>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</si>
  <si>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</si>
  <si>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</si>
  <si>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</si>
  <si>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</si>
  <si>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</si>
  <si>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</si>
  <si>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</si>
  <si>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</si>
  <si>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</si>
  <si>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</si>
  <si>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</si>
  <si>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</si>
  <si>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</si>
  <si>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</si>
  <si>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</si>
  <si>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</si>
  <si>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</si>
  <si>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</si>
  <si>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</si>
  <si>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</si>
  <si>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</si>
  <si>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</si>
  <si>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</si>
  <si>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</si>
  <si>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</si>
  <si>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</si>
  <si>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</si>
  <si>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</si>
  <si>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</si>
  <si>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</si>
  <si>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</si>
  <si>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</si>
  <si>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</si>
  <si>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</si>
  <si>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</si>
  <si>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</si>
  <si>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</si>
  <si>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</si>
  <si>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</si>
  <si>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</si>
  <si>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</si>
  <si>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</si>
  <si>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</si>
  <si>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</si>
  <si>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</si>
  <si>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</si>
  <si>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</si>
  <si>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</si>
  <si>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</si>
  <si>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</si>
  <si>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</si>
  <si>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</si>
  <si>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</si>
  <si>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</si>
  <si>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</si>
  <si>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</si>
  <si>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</si>
  <si>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</si>
  <si>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</si>
  <si>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</si>
  <si>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</si>
  <si>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</si>
  <si>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</si>
  <si>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</si>
  <si>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</si>
  <si>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</si>
  <si>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</si>
  <si>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</si>
  <si>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</si>
  <si>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</si>
  <si>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</si>
  <si>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</si>
  <si>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</si>
  <si>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</si>
  <si>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</si>
  <si>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</si>
  <si>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</si>
  <si>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</si>
  <si>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</si>
  <si>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</si>
  <si>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</si>
  <si>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</si>
  <si>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</si>
  <si>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</si>
  <si>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</si>
  <si>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</si>
  <si>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</si>
  <si>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</si>
  <si>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</si>
  <si>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</si>
  <si>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</si>
  <si>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</si>
  <si>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</si>
  <si>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</si>
  <si>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</si>
  <si>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</si>
  <si>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</si>
  <si>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</si>
  <si>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</si>
  <si>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</si>
  <si>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</si>
  <si>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</si>
  <si>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</si>
  <si>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</si>
  <si>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</si>
  <si>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</si>
  <si>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</si>
  <si>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</si>
  <si>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</si>
  <si>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</si>
  <si>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</si>
  <si>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</si>
  <si>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</si>
  <si>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</si>
  <si>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</si>
  <si>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</si>
  <si>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</si>
  <si>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</si>
  <si>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</si>
  <si>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</si>
  <si>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</si>
  <si>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</si>
  <si>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</si>
  <si>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</si>
  <si>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</si>
  <si>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</si>
  <si>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</si>
  <si>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</si>
  <si>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</si>
  <si>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</si>
  <si>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</si>
  <si>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</si>
  <si>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</si>
  <si>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</si>
  <si>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</si>
  <si>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</si>
  <si>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</si>
  <si>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</si>
  <si>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</si>
  <si>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</si>
  <si>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</si>
  <si>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</si>
  <si>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</si>
  <si>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</si>
  <si>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</si>
  <si>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</si>
  <si>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</si>
  <si>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</si>
  <si>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</si>
  <si>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</si>
  <si>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</si>
  <si>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</si>
  <si>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</si>
  <si>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</si>
  <si>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</si>
  <si>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</si>
  <si>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</si>
  <si>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</si>
  <si>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</si>
  <si>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</si>
  <si>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</si>
  <si>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</si>
  <si>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</si>
  <si>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</si>
  <si>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</si>
  <si>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</si>
  <si>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</si>
  <si>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</si>
  <si>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</si>
  <si>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</si>
  <si>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</si>
  <si>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</si>
  <si>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</si>
  <si>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</si>
  <si>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</si>
  <si>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</si>
  <si>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</si>
  <si>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</si>
  <si>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</si>
  <si>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</si>
  <si>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</si>
  <si>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</si>
  <si>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</si>
  <si>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</si>
  <si>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</si>
  <si>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</si>
  <si>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</si>
  <si>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</si>
  <si>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</si>
  <si>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</si>
  <si>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</si>
  <si>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</si>
  <si>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</si>
  <si>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</si>
  <si>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</si>
  <si>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</si>
  <si>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</si>
  <si>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</si>
  <si>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</si>
  <si>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</si>
  <si>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</si>
  <si>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</si>
  <si>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</si>
  <si>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</si>
  <si>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</si>
  <si>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</si>
  <si>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</si>
  <si>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</si>
  <si>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</si>
  <si>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</si>
  <si>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</si>
  <si>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</si>
  <si>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</si>
  <si>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</si>
  <si>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</si>
  <si>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</si>
  <si>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</si>
  <si>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</si>
  <si>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</si>
  <si>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</si>
  <si>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</si>
  <si>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</si>
  <si>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</si>
  <si>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</si>
  <si>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</si>
  <si>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</si>
  <si>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</si>
  <si>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</si>
  <si>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</si>
  <si>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</si>
  <si>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</si>
  <si>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</si>
  <si>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</si>
  <si>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</si>
  <si>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</si>
  <si>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</si>
  <si>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</si>
  <si>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</si>
  <si>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</si>
  <si>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</si>
  <si>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</si>
  <si>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</si>
  <si>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</si>
  <si>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</si>
  <si>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</si>
  <si>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</si>
  <si>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</si>
  <si>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</si>
  <si>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</si>
  <si>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</si>
  <si>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</si>
  <si>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</si>
  <si>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</si>
  <si>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</si>
  <si>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</si>
  <si>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</si>
  <si>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</si>
  <si>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</si>
  <si>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</si>
  <si>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</si>
  <si>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</si>
  <si>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</si>
  <si>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</si>
  <si>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</si>
  <si>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</si>
  <si>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</si>
  <si>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</si>
  <si>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</si>
  <si>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</si>
  <si>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</si>
  <si>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</si>
  <si>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</si>
  <si>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</si>
  <si>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</si>
  <si>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</si>
  <si>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</si>
  <si>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</si>
  <si>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</si>
  <si>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</si>
  <si>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</si>
  <si>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</si>
  <si>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</si>
  <si>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</si>
  <si>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</si>
  <si>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</si>
  <si>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</si>
  <si>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</si>
  <si>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</si>
  <si>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</si>
  <si>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</si>
  <si>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</si>
  <si>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</si>
  <si>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</si>
  <si>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</si>
  <si>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</si>
  <si>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</si>
  <si>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</si>
  <si>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</si>
  <si>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</si>
  <si>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</si>
  <si>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</si>
  <si>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</si>
  <si>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</si>
  <si>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</si>
  <si>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</si>
  <si>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</si>
  <si>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</si>
  <si>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</si>
  <si>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</si>
  <si>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</si>
  <si>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</si>
  <si>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</si>
  <si>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</si>
  <si>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</si>
  <si>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</si>
  <si>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</si>
  <si>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</si>
  <si>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</si>
  <si>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</si>
  <si>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</si>
  <si>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</si>
  <si>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</si>
  <si>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</si>
  <si>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</si>
  <si>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</si>
  <si>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</si>
  <si>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</si>
  <si>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</si>
  <si>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</si>
  <si>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</si>
  <si>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</si>
  <si>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</si>
  <si>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</si>
  <si>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</si>
  <si>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</si>
  <si>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</si>
  <si>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</si>
  <si>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</si>
  <si>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</si>
  <si>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</si>
  <si>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</si>
  <si>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</si>
  <si>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</si>
  <si>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</si>
  <si>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</si>
  <si>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</si>
  <si>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</si>
  <si>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</si>
  <si>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</si>
  <si>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</si>
  <si>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</si>
  <si>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</si>
  <si>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</si>
  <si>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</si>
  <si>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</si>
  <si>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</si>
  <si>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</si>
  <si>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</si>
  <si>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</si>
  <si>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</si>
  <si>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</si>
  <si>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</si>
  <si>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</si>
  <si>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</si>
  <si>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</si>
  <si>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</si>
  <si>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</si>
  <si>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</si>
  <si>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</si>
  <si>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</si>
  <si>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</si>
  <si>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</si>
  <si>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</si>
  <si>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</si>
  <si>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</si>
  <si>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</si>
  <si>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</si>
  <si>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</si>
  <si>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</si>
  <si>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</si>
  <si>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</si>
  <si>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</si>
  <si>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</si>
  <si>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</si>
  <si>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</si>
  <si>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</si>
  <si>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</si>
  <si>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</si>
  <si>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</si>
  <si>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</si>
  <si>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</si>
  <si>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</si>
  <si>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</si>
  <si>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</si>
  <si>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</si>
  <si>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</si>
  <si>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</si>
  <si>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</si>
  <si>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</si>
  <si>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</si>
  <si>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</si>
  <si>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</si>
  <si>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</si>
  <si>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</si>
  <si>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</si>
  <si>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</si>
  <si>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</si>
  <si>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</si>
  <si>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</si>
  <si>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</si>
  <si>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</si>
  <si>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</si>
  <si>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</si>
  <si>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</si>
  <si>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</si>
  <si>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</si>
  <si>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</si>
  <si>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</si>
  <si>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</si>
  <si>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</si>
  <si>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</si>
  <si>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</si>
  <si>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</si>
  <si>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</si>
  <si>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</si>
  <si>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</si>
  <si>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</si>
  <si>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</si>
  <si>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</si>
  <si>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</si>
  <si>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</si>
  <si>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</si>
  <si>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</si>
  <si>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</si>
  <si>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</si>
  <si>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</si>
  <si>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</si>
  <si>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</si>
  <si>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</si>
  <si>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</si>
  <si>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</si>
  <si>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</si>
  <si>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</si>
  <si>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</si>
  <si>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</si>
  <si>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</si>
  <si>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</si>
  <si>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</si>
  <si>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</si>
  <si>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</si>
  <si>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</si>
  <si>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</si>
  <si>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</si>
  <si>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</si>
  <si>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</si>
  <si>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</si>
  <si>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</si>
  <si>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</si>
  <si>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</si>
  <si>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</si>
  <si>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</si>
  <si>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</si>
  <si>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</si>
  <si>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</si>
  <si>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</si>
  <si>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</si>
  <si>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</si>
  <si>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</si>
  <si>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</si>
  <si>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</si>
  <si>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</si>
  <si>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</si>
  <si>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</si>
  <si>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</si>
  <si>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</si>
  <si>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</si>
  <si>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</si>
  <si>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</si>
  <si>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</si>
  <si>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</si>
  <si>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</si>
  <si>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</si>
  <si>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</si>
  <si>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</si>
  <si>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</si>
  <si>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</si>
  <si>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</si>
  <si>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</si>
  <si>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</si>
  <si>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</si>
  <si>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</si>
  <si>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</si>
  <si>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</si>
  <si>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</si>
  <si>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</si>
  <si>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</si>
  <si>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</si>
  <si>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</si>
  <si>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</si>
  <si>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</si>
  <si>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</si>
  <si>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</si>
  <si>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</si>
  <si>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</si>
  <si>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</si>
  <si>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</si>
  <si>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</si>
  <si>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</si>
  <si>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</si>
  <si>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</si>
  <si>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</si>
  <si>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</si>
  <si>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</si>
  <si>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</si>
  <si>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</si>
  <si>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</si>
  <si>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</si>
  <si>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</si>
  <si>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</si>
  <si>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</si>
  <si>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</si>
  <si>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</si>
  <si>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</si>
  <si>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</si>
  <si>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</si>
  <si>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</si>
  <si>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</si>
  <si>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</si>
  <si>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</si>
  <si>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</si>
  <si>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</si>
  <si>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</si>
  <si>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</si>
  <si>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</si>
  <si>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</si>
  <si>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</si>
  <si>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</si>
  <si>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</si>
  <si>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</si>
  <si>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</si>
  <si>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</si>
  <si>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</si>
  <si>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</si>
  <si>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</si>
  <si>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</si>
  <si>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</si>
  <si>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</si>
  <si>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</si>
  <si>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</si>
  <si>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</si>
  <si>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</si>
  <si>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</si>
  <si>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</si>
  <si>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</si>
  <si>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</si>
  <si>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</si>
  <si>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</si>
  <si>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</si>
  <si>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</si>
  <si>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</si>
  <si>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</si>
  <si>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</si>
  <si>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</si>
  <si>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</si>
  <si>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</si>
  <si>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</si>
  <si>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</si>
  <si>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</si>
  <si>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</si>
  <si>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</si>
  <si>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</si>
  <si>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</si>
  <si>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</si>
  <si>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</si>
  <si>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</si>
  <si>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</si>
  <si>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</si>
  <si>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</si>
  <si>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</si>
  <si>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</si>
  <si>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</si>
  <si>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</si>
  <si>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</si>
  <si>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</si>
  <si>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</si>
  <si>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</si>
  <si>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</si>
  <si>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</si>
  <si>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</si>
  <si>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</si>
  <si>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</si>
  <si>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</si>
  <si>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</si>
  <si>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</si>
  <si>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</si>
  <si>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</si>
  <si>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</si>
  <si>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</si>
  <si>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</si>
  <si>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</si>
  <si>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</si>
  <si>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</si>
  <si>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</si>
  <si>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</si>
  <si>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</si>
  <si>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</si>
  <si>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</si>
  <si>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</si>
  <si>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</si>
  <si>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</si>
  <si>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</si>
  <si>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</si>
  <si>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</si>
  <si>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</si>
  <si>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</si>
  <si>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</si>
  <si>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</si>
  <si>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</si>
  <si>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</si>
  <si>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</si>
  <si>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</si>
  <si>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</si>
  <si>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</si>
  <si>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</si>
  <si>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</si>
  <si>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</si>
  <si>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</si>
  <si>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</si>
  <si>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</si>
  <si>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</si>
  <si>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</si>
  <si>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</si>
  <si>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</si>
  <si>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</si>
  <si>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</si>
  <si>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</si>
  <si>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</si>
  <si>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</si>
  <si>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</si>
  <si>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</si>
  <si>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</si>
  <si>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</si>
  <si>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</si>
  <si>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</si>
  <si>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</si>
  <si>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</si>
  <si>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</si>
  <si>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</si>
  <si>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</si>
  <si>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</si>
  <si>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</si>
  <si>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</si>
  <si>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</si>
  <si>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</si>
  <si>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</si>
  <si>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</si>
  <si>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</si>
  <si>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</si>
  <si>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</si>
  <si>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</si>
  <si>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</si>
  <si>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</si>
  <si>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</si>
  <si>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</si>
  <si>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</si>
  <si>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</si>
  <si>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</si>
  <si>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</si>
  <si>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</si>
  <si>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</si>
  <si>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</si>
  <si>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</si>
  <si>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</si>
  <si>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</si>
  <si>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</si>
  <si>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</si>
  <si>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</si>
  <si>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</si>
  <si>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</si>
  <si>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</si>
  <si>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</si>
  <si>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</si>
  <si>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</si>
  <si>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</si>
  <si>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</si>
  <si>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</si>
  <si>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</si>
  <si>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</si>
  <si>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</si>
  <si>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</si>
  <si>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</si>
  <si>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</si>
  <si>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</si>
  <si>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</si>
  <si>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</si>
  <si>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</si>
  <si>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</si>
  <si>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</si>
  <si>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</si>
  <si>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</si>
  <si>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</si>
  <si>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</si>
  <si>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</si>
  <si>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</si>
  <si>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</si>
  <si>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</si>
  <si>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</si>
  <si>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</si>
  <si>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</si>
  <si>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</si>
  <si>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</si>
  <si>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</si>
  <si>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</si>
  <si>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</si>
  <si>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</si>
  <si>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</si>
  <si>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</si>
  <si>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</si>
  <si>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</si>
  <si>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</si>
  <si>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</si>
  <si>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</si>
  <si>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</si>
  <si>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</si>
  <si>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</si>
  <si>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</si>
  <si>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</si>
  <si>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</si>
  <si>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</si>
  <si>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</si>
  <si>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</si>
  <si>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</si>
  <si>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</si>
  <si>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</si>
  <si>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</si>
  <si>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</si>
  <si>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</si>
  <si>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</si>
  <si>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</si>
  <si>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</si>
  <si>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</si>
  <si>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</si>
  <si>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</si>
  <si>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</si>
  <si>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</si>
  <si>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</si>
  <si>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</si>
  <si>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</si>
  <si>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</si>
  <si>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</si>
  <si>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</si>
  <si>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</si>
  <si>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</si>
  <si>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</si>
  <si>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</si>
  <si>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</si>
  <si>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</si>
  <si>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</si>
  <si>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</si>
  <si>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</si>
  <si>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</si>
  <si>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</si>
  <si>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</si>
  <si>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</si>
  <si>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</si>
  <si>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</si>
  <si>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</si>
  <si>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</si>
  <si>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</si>
  <si>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</si>
  <si>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</si>
  <si>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</si>
  <si>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</si>
  <si>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</si>
  <si>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</si>
  <si>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</si>
  <si>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</si>
  <si>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</si>
  <si>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</si>
  <si>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</si>
  <si>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</si>
  <si>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</si>
  <si>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</si>
  <si>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</si>
  <si>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</si>
  <si>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</si>
  <si>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</si>
  <si>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</si>
  <si>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</si>
  <si>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</si>
  <si>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</si>
  <si>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</si>
  <si>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</si>
  <si>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</si>
  <si>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</si>
  <si>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</si>
  <si>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</si>
  <si>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</si>
  <si>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</si>
  <si>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</si>
  <si>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</si>
  <si>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</si>
  <si>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</si>
  <si>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</si>
  <si>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</si>
  <si>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</si>
  <si>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</si>
  <si>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</si>
  <si>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</si>
  <si>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</si>
  <si>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</si>
  <si>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</si>
  <si>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</si>
  <si>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</si>
  <si>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</si>
  <si>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</si>
  <si>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</si>
  <si>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</si>
  <si>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</si>
  <si>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</si>
  <si>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</si>
  <si>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</si>
  <si>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</si>
  <si>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</si>
  <si>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</si>
  <si>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</si>
  <si>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</si>
  <si>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</si>
  <si>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</si>
  <si>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</si>
  <si>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</si>
  <si>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</si>
  <si>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</si>
  <si>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</si>
  <si>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</si>
  <si>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</si>
  <si>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</si>
  <si>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</si>
  <si>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</si>
  <si>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</si>
  <si>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</si>
  <si>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</si>
  <si>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</si>
  <si>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</si>
  <si>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</si>
  <si>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</si>
  <si>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</si>
  <si>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</si>
  <si>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</si>
  <si>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</si>
  <si>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</si>
  <si>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</si>
  <si>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</si>
  <si>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</si>
  <si>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</si>
  <si>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</si>
  <si>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</si>
  <si>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</si>
  <si>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</si>
  <si>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</si>
  <si>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</si>
  <si>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</si>
  <si>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</si>
  <si>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</si>
  <si>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</si>
  <si>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</si>
  <si>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</si>
  <si>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</si>
  <si>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</si>
  <si>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</si>
  <si>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</si>
  <si>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</si>
  <si>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</si>
  <si>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</si>
  <si>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</si>
  <si>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</si>
  <si>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</si>
  <si>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</si>
  <si>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</si>
  <si>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</si>
  <si>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</si>
  <si>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</si>
  <si>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</si>
  <si>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</si>
  <si>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</si>
  <si>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</si>
  <si>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</si>
  <si>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</si>
  <si>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</si>
  <si>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</si>
  <si>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</si>
  <si>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</si>
  <si>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</si>
  <si>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</si>
  <si>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</si>
  <si>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</si>
  <si>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</si>
  <si>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</si>
  <si>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</si>
  <si>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</si>
  <si>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</si>
  <si>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</si>
  <si>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</si>
  <si>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</si>
  <si>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</si>
  <si>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</si>
  <si>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</si>
  <si>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</si>
  <si>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</si>
  <si>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</si>
  <si>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</si>
  <si>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</si>
  <si>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</si>
  <si>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</si>
  <si>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</si>
  <si>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</si>
  <si>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</si>
  <si>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</si>
  <si>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</si>
  <si>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</si>
  <si>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</si>
  <si>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</si>
  <si>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</si>
  <si>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</si>
  <si>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</si>
  <si>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</si>
  <si>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</si>
  <si>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</si>
  <si>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</si>
  <si>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</si>
  <si>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</si>
  <si>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</si>
  <si>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</si>
  <si>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</si>
  <si>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</si>
  <si>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</si>
  <si>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</si>
  <si>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</si>
  <si>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</si>
  <si>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</si>
  <si>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</si>
  <si>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</si>
  <si>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</si>
  <si>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</si>
  <si>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</si>
  <si>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</si>
  <si>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</si>
  <si>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</si>
  <si>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</si>
  <si>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</si>
  <si>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</si>
  <si>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</si>
  <si>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</si>
  <si>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</si>
  <si>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</si>
  <si>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</si>
  <si>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</si>
  <si>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</si>
  <si>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</si>
  <si>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</si>
  <si>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</si>
  <si>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</si>
  <si>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</si>
  <si>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</si>
  <si>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</si>
  <si>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</si>
  <si>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</si>
  <si>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</si>
  <si>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</si>
  <si>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</si>
  <si>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</si>
  <si>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</si>
  <si>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</si>
  <si>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</si>
  <si>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</si>
  <si>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</si>
  <si>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</si>
  <si>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</si>
  <si>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</si>
  <si>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</si>
  <si>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</si>
  <si>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</si>
  <si>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</si>
  <si>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</si>
  <si>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</si>
  <si>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</si>
  <si>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</si>
  <si>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</si>
  <si>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</si>
  <si>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</si>
  <si>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</si>
  <si>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</si>
  <si>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</si>
  <si>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</si>
  <si>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</si>
  <si>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</si>
  <si>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</si>
  <si>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</si>
  <si>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</si>
  <si>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</si>
  <si>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</si>
  <si>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</si>
  <si>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</si>
  <si>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</si>
  <si>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</si>
  <si>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</si>
  <si>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</si>
  <si>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</si>
  <si>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</si>
  <si>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</si>
  <si>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</si>
  <si>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</si>
  <si>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</si>
  <si>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</si>
  <si>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</si>
  <si>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</si>
  <si>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</si>
  <si>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</si>
  <si>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</si>
  <si>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</si>
  <si>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</si>
  <si>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</si>
  <si>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</si>
  <si>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</si>
  <si>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</si>
  <si>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</si>
  <si>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</si>
  <si>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</si>
  <si>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</si>
  <si>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</si>
  <si>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</si>
  <si>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</si>
  <si>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</si>
  <si>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</si>
  <si>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</si>
  <si>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</si>
  <si>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</si>
  <si>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</si>
  <si>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</si>
  <si>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</si>
  <si>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</si>
  <si>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</si>
  <si>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</si>
  <si>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</si>
  <si>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</si>
  <si>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</si>
  <si>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</si>
  <si>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</si>
  <si>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</si>
  <si>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</si>
  <si>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</si>
  <si>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</si>
  <si>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</si>
  <si>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</si>
  <si>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</si>
  <si>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</si>
  <si>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</si>
  <si>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</si>
  <si>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</si>
  <si>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</si>
  <si>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</si>
  <si>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</si>
  <si>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</si>
  <si>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</si>
  <si>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</si>
  <si>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</si>
  <si>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</si>
  <si>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</si>
  <si>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</si>
  <si>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</si>
  <si>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</si>
  <si>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</si>
  <si>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</si>
  <si>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</si>
  <si>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</si>
  <si>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</si>
  <si>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</si>
  <si>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</si>
  <si>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</si>
  <si>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</si>
  <si>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</si>
  <si>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</si>
  <si>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</si>
  <si>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</si>
  <si>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</si>
  <si>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</si>
  <si>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</si>
  <si>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</si>
  <si>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</si>
  <si>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</si>
  <si>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</si>
  <si>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</si>
  <si>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</si>
  <si>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</si>
  <si>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</si>
  <si>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</si>
  <si>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</si>
  <si>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</si>
  <si>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</si>
  <si>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</si>
  <si>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</si>
  <si>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</si>
  <si>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</si>
  <si>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</si>
  <si>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</si>
  <si>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</si>
  <si>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</si>
  <si>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</si>
  <si>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</si>
  <si>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</si>
  <si>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</si>
  <si>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</si>
  <si>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</si>
  <si>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</si>
  <si>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</si>
  <si>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</si>
  <si>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</si>
  <si>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</si>
  <si>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</si>
  <si>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</si>
  <si>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</si>
  <si>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</si>
  <si>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</si>
  <si>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</si>
  <si>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</si>
  <si>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</si>
  <si>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</si>
  <si>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</si>
  <si>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</si>
  <si>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</si>
  <si>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</si>
  <si>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</si>
  <si>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</si>
  <si>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</si>
  <si>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</si>
  <si>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</si>
  <si>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</si>
  <si>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</si>
  <si>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</si>
  <si>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</si>
  <si>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</si>
  <si>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</si>
  <si>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</si>
  <si>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</si>
  <si>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</si>
  <si>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</si>
  <si>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</si>
  <si>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</si>
  <si>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</si>
  <si>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</si>
  <si>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</si>
  <si>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</si>
  <si>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</si>
  <si>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</si>
  <si>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</si>
  <si>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</si>
  <si>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</si>
  <si>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</si>
  <si>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</si>
  <si>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</si>
  <si>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</si>
  <si>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</si>
  <si>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</si>
  <si>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</si>
  <si>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</si>
  <si>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</si>
  <si>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</si>
  <si>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</si>
  <si>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</si>
  <si>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</si>
  <si>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</si>
  <si>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</si>
  <si>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</si>
  <si>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</si>
  <si>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</si>
  <si>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</si>
  <si>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</si>
  <si>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</si>
  <si>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</si>
  <si>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</si>
  <si>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</si>
  <si>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</si>
  <si>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</si>
  <si>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</si>
  <si>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</si>
  <si>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</si>
  <si>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</si>
  <si>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</si>
  <si>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</si>
  <si>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</si>
  <si>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</si>
  <si>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</si>
  <si>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</si>
  <si>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</si>
  <si>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</si>
  <si>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</si>
  <si>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</si>
  <si>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</si>
  <si>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</si>
  <si>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</si>
  <si>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</si>
  <si>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</si>
  <si>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</si>
  <si>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</si>
  <si>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</si>
  <si>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</si>
  <si>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</si>
  <si>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</si>
  <si>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</si>
  <si>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</si>
  <si>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</si>
  <si>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</si>
  <si>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</si>
  <si>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</si>
  <si>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</si>
  <si>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</si>
  <si>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</si>
  <si>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</si>
  <si>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</si>
  <si>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</si>
  <si>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</si>
  <si>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</si>
  <si>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</si>
  <si>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</si>
  <si>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</si>
  <si>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</si>
  <si>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</si>
  <si>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</si>
  <si>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</si>
  <si>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</si>
  <si>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</si>
  <si>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</si>
  <si>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</si>
  <si>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</si>
  <si>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</si>
  <si>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</si>
  <si>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</si>
  <si>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</si>
  <si>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</si>
  <si>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</si>
  <si>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</si>
  <si>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</si>
  <si>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</si>
  <si>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</si>
  <si>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</si>
  <si>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</si>
  <si>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</si>
  <si>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</si>
  <si>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</si>
  <si>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</si>
  <si>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</si>
  <si>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</si>
  <si>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</si>
  <si>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</si>
  <si>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</si>
  <si>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</si>
  <si>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</si>
  <si>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</si>
  <si>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</si>
  <si>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</si>
  <si>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</si>
  <si>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</si>
  <si>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</si>
  <si>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</si>
  <si>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</si>
  <si>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</si>
  <si>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</si>
  <si>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</si>
  <si>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</si>
  <si>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</si>
  <si>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</si>
  <si>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</si>
  <si>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</si>
  <si>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</si>
  <si>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</si>
  <si>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</si>
  <si>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</si>
  <si>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</si>
  <si>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</si>
  <si>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</si>
  <si>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</si>
  <si>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</si>
  <si>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</si>
  <si>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</si>
  <si>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</si>
  <si>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</si>
  <si>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</si>
  <si>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</si>
  <si>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</si>
  <si>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</si>
  <si>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</si>
  <si>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</si>
  <si>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</si>
  <si>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</si>
  <si>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</si>
  <si>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</si>
  <si>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</si>
  <si>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</si>
  <si>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</si>
  <si>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</si>
  <si>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</si>
  <si>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</si>
  <si>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</si>
  <si>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</si>
  <si>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</si>
  <si>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</si>
  <si>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</si>
  <si>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</si>
  <si>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</si>
  <si>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</si>
  <si>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</si>
  <si>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</si>
  <si>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</si>
  <si>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</si>
  <si>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</si>
  <si>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</si>
  <si>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</si>
  <si>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</si>
  <si>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</si>
  <si>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</si>
  <si>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</si>
  <si>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</si>
  <si>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</si>
  <si>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</si>
  <si>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</si>
  <si>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</si>
  <si>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</si>
  <si>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</si>
  <si>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</si>
  <si>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</si>
  <si>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</si>
  <si>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</si>
  <si>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</si>
  <si>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</si>
  <si>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</si>
  <si>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</si>
  <si>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</si>
  <si>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</si>
  <si>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</si>
  <si>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</si>
  <si>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</si>
  <si>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</si>
  <si>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</si>
  <si>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</si>
  <si>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</si>
  <si>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</si>
  <si>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</si>
  <si>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</si>
  <si>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</si>
  <si>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</si>
  <si>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</si>
  <si>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</si>
  <si>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</si>
  <si>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</si>
  <si>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</si>
  <si>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</si>
  <si>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</si>
  <si>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</si>
  <si>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</si>
  <si>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</si>
  <si>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</si>
  <si>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</si>
  <si>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</si>
  <si>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</si>
  <si>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</si>
  <si>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</si>
  <si>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</si>
  <si>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</si>
  <si>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</si>
  <si>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</si>
  <si>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</si>
  <si>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</si>
  <si>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</si>
  <si>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</si>
  <si>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</si>
  <si>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</si>
  <si>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</si>
  <si>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</si>
  <si>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</si>
  <si>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</si>
  <si>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</si>
  <si>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</si>
  <si>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</si>
  <si>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</si>
  <si>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</si>
  <si>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</si>
  <si>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</si>
  <si>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</si>
  <si>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</si>
  <si>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</si>
  <si>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</si>
  <si>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</si>
  <si>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</si>
  <si>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</si>
  <si>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</si>
  <si>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</si>
  <si>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</si>
  <si>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</si>
  <si>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</si>
  <si>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</si>
  <si>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</si>
  <si>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</si>
  <si>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</si>
  <si>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</si>
  <si>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</si>
  <si>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</si>
  <si>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</si>
  <si>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</si>
  <si>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</si>
  <si>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</si>
  <si>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</si>
  <si>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</si>
  <si>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</si>
  <si>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</si>
  <si>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</si>
  <si>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</si>
  <si>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</si>
  <si>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</si>
  <si>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</si>
  <si>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</si>
  <si>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</si>
  <si>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</si>
  <si>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</si>
  <si>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</si>
  <si>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</si>
  <si>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</si>
  <si>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</si>
  <si>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</si>
  <si>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</si>
  <si>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</si>
  <si>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</si>
  <si>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</si>
  <si>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</si>
  <si>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</si>
  <si>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</si>
  <si>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</si>
  <si>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</si>
  <si>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</si>
  <si>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</si>
  <si>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</si>
  <si>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</si>
  <si>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</si>
  <si>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</si>
  <si>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</si>
  <si>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</si>
  <si>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</si>
  <si>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</si>
  <si>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</si>
  <si>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</si>
  <si>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</si>
  <si>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</si>
  <si>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</si>
  <si>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</si>
  <si>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</si>
  <si>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</si>
  <si>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</si>
  <si>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</si>
  <si>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</si>
  <si>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</si>
  <si>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</si>
  <si>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</si>
  <si>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</si>
  <si>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</si>
  <si>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</si>
  <si>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</si>
  <si>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</si>
  <si>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</si>
  <si>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</si>
  <si>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</si>
  <si>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</si>
  <si>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</si>
  <si>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</si>
  <si>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</si>
  <si>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</si>
  <si>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</si>
  <si>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</si>
  <si>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</si>
  <si>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</si>
  <si>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</si>
  <si>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</si>
  <si>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</si>
  <si>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</si>
  <si>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</si>
  <si>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</si>
  <si>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</si>
  <si>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</si>
  <si>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</si>
  <si>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</si>
  <si>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</si>
  <si>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</si>
  <si>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</si>
  <si>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</si>
  <si>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</si>
  <si>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</si>
  <si>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</si>
  <si>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</si>
  <si>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</si>
  <si>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</si>
  <si>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</si>
  <si>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</si>
  <si>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</si>
  <si>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</si>
  <si>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</si>
  <si>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</si>
  <si>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</si>
  <si>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</si>
  <si>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</si>
  <si>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</si>
  <si>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</si>
  <si>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</si>
  <si>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</si>
  <si>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</si>
  <si>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</si>
  <si>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</si>
  <si>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</si>
  <si>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</si>
  <si>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</si>
  <si>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</si>
  <si>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</si>
  <si>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</si>
  <si>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</si>
  <si>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</si>
  <si>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</si>
  <si>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</si>
  <si>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</si>
  <si>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</si>
  <si>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</si>
  <si>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</si>
  <si>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</si>
  <si>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</si>
  <si>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</si>
  <si>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</si>
  <si>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</si>
  <si>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</si>
  <si>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</si>
  <si>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</si>
  <si>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</si>
  <si>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</si>
  <si>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</si>
  <si>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</si>
  <si>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</si>
  <si>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</si>
  <si>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</si>
  <si>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</si>
  <si>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</si>
  <si>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</si>
  <si>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</si>
  <si>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</si>
  <si>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</si>
  <si>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</si>
  <si>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</si>
  <si>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</si>
  <si>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</si>
  <si>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</si>
  <si>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</si>
  <si>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</si>
  <si>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</si>
  <si>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</si>
  <si>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</si>
  <si>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</si>
  <si>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</si>
  <si>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</si>
  <si>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</si>
  <si>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</si>
  <si>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</si>
  <si>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</si>
  <si>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</si>
  <si>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</si>
  <si>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</si>
  <si>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</si>
  <si>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</si>
  <si>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</si>
  <si>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</si>
  <si>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</si>
  <si>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</si>
  <si>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</si>
  <si>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</si>
  <si>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</si>
  <si>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</si>
  <si>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</si>
  <si>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</si>
  <si>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</si>
  <si>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</si>
  <si>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</si>
  <si>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</si>
  <si>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</si>
  <si>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</si>
  <si>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</si>
  <si>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</si>
  <si>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</si>
  <si>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</si>
  <si>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</si>
  <si>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</si>
  <si>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</si>
  <si>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</si>
  <si>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</si>
  <si>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</si>
  <si>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</si>
  <si>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</si>
  <si>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</si>
  <si>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</si>
  <si>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</si>
  <si>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</si>
  <si>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</si>
  <si>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</si>
  <si>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</si>
  <si>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</si>
  <si>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</si>
  <si>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</si>
  <si>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</si>
  <si>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</si>
  <si>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</si>
  <si>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</si>
  <si>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</si>
  <si>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</si>
  <si>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</si>
  <si>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</si>
  <si>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</si>
  <si>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</si>
  <si>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</si>
  <si>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</si>
  <si>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</si>
  <si>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</si>
  <si>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</si>
  <si>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</si>
  <si>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</si>
  <si>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</si>
  <si>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</si>
  <si>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</si>
  <si>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</si>
  <si>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</si>
  <si>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</si>
  <si>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</si>
  <si>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</si>
  <si>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</si>
  <si>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</si>
  <si>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</si>
  <si>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</si>
  <si>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</si>
  <si>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</si>
  <si>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</si>
  <si>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</si>
  <si>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</si>
  <si>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</si>
  <si>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</si>
  <si>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</si>
  <si>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</si>
  <si>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</si>
  <si>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</si>
  <si>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</si>
  <si>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</si>
  <si>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</si>
  <si>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</si>
  <si>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</si>
  <si>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</si>
  <si>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</si>
  <si>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</si>
  <si>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</si>
  <si>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</si>
  <si>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</si>
  <si>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</si>
  <si>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</si>
  <si>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</si>
  <si>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</si>
  <si>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</si>
  <si>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</si>
  <si>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</si>
  <si>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</si>
  <si>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</si>
  <si>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</si>
  <si>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</si>
  <si>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</si>
  <si>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</si>
  <si>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</si>
  <si>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</si>
  <si>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</si>
  <si>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</si>
  <si>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</si>
  <si>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</si>
  <si>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</si>
  <si>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</si>
  <si>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</si>
  <si>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</si>
  <si>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</si>
  <si>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</si>
  <si>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</si>
  <si>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</si>
  <si>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</si>
  <si>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</si>
  <si>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</si>
  <si>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</si>
  <si>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</si>
  <si>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</si>
  <si>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</si>
  <si>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</si>
  <si>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</si>
  <si>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</si>
  <si>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</si>
  <si>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</si>
  <si>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</si>
  <si>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</si>
  <si>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</si>
  <si>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</si>
  <si>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</si>
  <si>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</si>
  <si>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</si>
  <si>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</si>
  <si>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</si>
  <si>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</si>
  <si>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</si>
  <si>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</si>
  <si>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</si>
  <si>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</si>
  <si>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</si>
  <si>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</si>
  <si>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</si>
  <si>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</si>
  <si>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</si>
  <si>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</si>
  <si>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</si>
  <si>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</si>
  <si>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</si>
  <si>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</si>
  <si>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</si>
  <si>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</si>
  <si>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</si>
  <si>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</si>
  <si>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</si>
  <si>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</si>
  <si>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</si>
  <si>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</si>
  <si>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</si>
  <si>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</si>
  <si>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</si>
  <si>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</si>
  <si>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</si>
  <si>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</si>
  <si>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</si>
  <si>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</si>
  <si>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</si>
  <si>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</si>
  <si>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</si>
  <si>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</si>
  <si>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</si>
  <si>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</si>
  <si>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</si>
  <si>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</si>
  <si>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</si>
  <si>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</si>
  <si>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</si>
  <si>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</si>
  <si>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</si>
  <si>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</si>
  <si>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</si>
  <si>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</si>
  <si>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</si>
  <si>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</si>
  <si>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</si>
  <si>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</si>
  <si>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</si>
  <si>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</si>
  <si>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</si>
  <si>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</si>
  <si>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</si>
  <si>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</si>
  <si>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</si>
  <si>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</si>
  <si>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</si>
  <si>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</si>
  <si>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</si>
  <si>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</si>
  <si>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</si>
  <si>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</si>
  <si>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</si>
  <si>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</si>
  <si>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</si>
  <si>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</si>
  <si>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</si>
  <si>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</si>
  <si>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</si>
  <si>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</si>
  <si>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</si>
  <si>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</si>
  <si>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</si>
  <si>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</si>
  <si>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</si>
  <si>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</si>
  <si>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</si>
  <si>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</si>
  <si>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</si>
  <si>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</si>
  <si>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</si>
  <si>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</si>
  <si>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</si>
  <si>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</si>
  <si>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</si>
  <si>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</si>
  <si>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</si>
  <si>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</si>
  <si>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</si>
  <si>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</si>
  <si>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</si>
  <si>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</si>
  <si>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</si>
  <si>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</si>
  <si>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</si>
  <si>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</si>
  <si>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</si>
  <si>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</si>
  <si>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</si>
  <si>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</si>
  <si>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</si>
  <si>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</si>
  <si>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</si>
  <si>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</si>
  <si>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</si>
  <si>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</si>
  <si>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</si>
  <si>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</si>
  <si>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</si>
  <si>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</si>
  <si>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</si>
  <si>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</si>
  <si>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</si>
  <si>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</si>
  <si>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</si>
  <si>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</si>
  <si>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</si>
  <si>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</si>
  <si>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</si>
  <si>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</si>
  <si>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</si>
  <si>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</si>
  <si>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</si>
  <si>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</si>
  <si>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</si>
  <si>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</si>
  <si>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</si>
  <si>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</si>
  <si>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</si>
  <si>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</si>
  <si>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</si>
  <si>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</si>
  <si>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</si>
  <si>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</si>
  <si>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</si>
  <si>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</si>
  <si>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</si>
  <si>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</si>
  <si>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</si>
  <si>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</si>
  <si>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</si>
  <si>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</si>
  <si>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</si>
  <si>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</si>
  <si>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</si>
  <si>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</si>
  <si>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</si>
  <si>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</si>
  <si>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</si>
  <si>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</si>
  <si>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</si>
  <si>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</si>
  <si>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</si>
  <si>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</si>
  <si>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</si>
  <si>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</si>
  <si>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</si>
  <si>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</si>
  <si>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</si>
  <si>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</si>
  <si>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</si>
  <si>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</si>
  <si>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</si>
  <si>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</si>
  <si>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</si>
  <si>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</si>
  <si>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</si>
  <si>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</si>
  <si>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</si>
  <si>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</si>
  <si>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</si>
  <si>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</si>
  <si>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</si>
  <si>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</si>
  <si>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</si>
  <si>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</si>
  <si>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</si>
  <si>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</si>
  <si>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</si>
  <si>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</si>
  <si>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</si>
  <si>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</si>
  <si>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</si>
  <si>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</si>
  <si>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</si>
  <si>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</si>
  <si>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</si>
  <si>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</si>
  <si>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</si>
  <si>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</si>
  <si>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</si>
  <si>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</si>
  <si>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</si>
  <si>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</si>
  <si>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</si>
  <si>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</si>
  <si>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</si>
  <si>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</si>
  <si>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</si>
  <si>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</si>
  <si>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</si>
  <si>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</si>
  <si>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</si>
  <si>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</si>
  <si>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</si>
  <si>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</si>
  <si>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</si>
  <si>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</si>
  <si>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</si>
  <si>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</si>
  <si>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</si>
  <si>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</si>
  <si>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</si>
  <si>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</si>
  <si>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</si>
  <si>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</si>
  <si>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</si>
  <si>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</si>
  <si>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</si>
  <si>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</si>
  <si>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</si>
  <si>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</si>
  <si>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</si>
  <si>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</si>
  <si>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</si>
  <si>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</si>
  <si>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</si>
  <si>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</si>
  <si>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</si>
  <si>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</si>
  <si>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</si>
  <si>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</si>
  <si>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</si>
  <si>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</si>
  <si>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</si>
  <si>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</si>
  <si>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</si>
  <si>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</si>
  <si>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</si>
  <si>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</si>
  <si>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</si>
  <si>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</si>
  <si>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</si>
  <si>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</si>
  <si>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</si>
  <si>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</si>
  <si>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</si>
  <si>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</si>
  <si>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</si>
  <si>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</si>
  <si>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</si>
  <si>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</si>
  <si>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</si>
  <si>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</si>
  <si>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</si>
  <si>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</si>
  <si>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</si>
  <si>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</si>
  <si>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</si>
  <si>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</si>
  <si>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</si>
  <si>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</si>
  <si>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</si>
  <si>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</si>
  <si>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</si>
  <si>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</si>
  <si>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</si>
  <si>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</si>
  <si>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</si>
  <si>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</si>
  <si>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</si>
  <si>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</si>
  <si>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</si>
  <si>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</si>
  <si>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</si>
  <si>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</si>
  <si>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</si>
  <si>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</si>
  <si>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</si>
  <si>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</si>
  <si>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</si>
  <si>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</si>
  <si>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</si>
  <si>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</si>
  <si>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</si>
  <si>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</si>
  <si>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</si>
  <si>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</si>
  <si>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</si>
  <si>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</si>
  <si>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</si>
  <si>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</si>
  <si>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</si>
  <si>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</si>
  <si>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</si>
  <si>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</si>
  <si>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</si>
  <si>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</si>
  <si>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</si>
  <si>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</si>
  <si>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</si>
  <si>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</si>
  <si>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</si>
  <si>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</si>
  <si>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</si>
  <si>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</si>
  <si>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</si>
  <si>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</si>
  <si>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</si>
  <si>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</si>
  <si>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</si>
  <si>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</si>
  <si>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</si>
  <si>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</si>
  <si>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</si>
  <si>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</si>
  <si>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</si>
  <si>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</si>
  <si>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</si>
  <si>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</si>
  <si>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</si>
  <si>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</si>
  <si>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</si>
  <si>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</si>
  <si>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</si>
  <si>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</si>
  <si>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</si>
  <si>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</si>
  <si>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</si>
  <si>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</si>
  <si>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</si>
  <si>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</si>
  <si>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</si>
  <si>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</si>
  <si>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</si>
  <si>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</si>
  <si>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</si>
  <si>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</si>
  <si>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</si>
  <si>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</si>
  <si>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</si>
  <si>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</si>
  <si>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</si>
  <si>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</si>
  <si>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</si>
  <si>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</si>
  <si>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</si>
  <si>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</si>
  <si>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</si>
  <si>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</si>
  <si>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</si>
  <si>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</si>
  <si>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</si>
  <si>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</si>
  <si>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</si>
  <si>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</si>
  <si>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</si>
  <si>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</si>
  <si>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</si>
  <si>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</si>
  <si>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</si>
  <si>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</si>
  <si>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</si>
  <si>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</si>
  <si>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</si>
  <si>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</si>
  <si>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</si>
  <si>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</si>
  <si>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</si>
  <si>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</si>
  <si>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</si>
  <si>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</si>
  <si>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</si>
  <si>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</si>
  <si>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</si>
  <si>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</si>
  <si>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</si>
  <si>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</si>
  <si>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</si>
  <si>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</si>
  <si>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</si>
  <si>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</si>
  <si>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</si>
  <si>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</si>
  <si>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</si>
  <si>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</si>
  <si>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</si>
  <si>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</si>
  <si>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</si>
  <si>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</si>
  <si>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</si>
  <si>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</si>
  <si>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</si>
  <si>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</si>
  <si>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</si>
  <si>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</si>
  <si>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</si>
  <si>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</si>
  <si>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</si>
  <si>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</si>
  <si>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</si>
  <si>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</si>
  <si>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</si>
  <si>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</si>
  <si>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</si>
  <si>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</si>
  <si>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</si>
  <si>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</si>
  <si>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</si>
  <si>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</si>
  <si>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</si>
  <si>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</si>
  <si>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</si>
  <si>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</si>
  <si>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</si>
  <si>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</si>
  <si>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</si>
  <si>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</si>
  <si>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</si>
  <si>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</si>
  <si>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</si>
  <si>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</si>
  <si>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</si>
  <si>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</si>
  <si>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</si>
  <si>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</si>
  <si>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</si>
  <si>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</si>
  <si>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</si>
  <si>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</si>
  <si>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</si>
  <si>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</si>
  <si>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</si>
  <si>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</si>
  <si>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</si>
  <si>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</si>
  <si>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</si>
  <si>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</si>
  <si>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</si>
  <si>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</si>
  <si>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</si>
  <si>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</si>
  <si>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</si>
  <si>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</si>
  <si>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</si>
  <si>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</si>
  <si>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</si>
  <si>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</si>
  <si>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</si>
  <si>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</si>
  <si>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</si>
  <si>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</si>
  <si>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</si>
  <si>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</si>
  <si>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</si>
  <si>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</si>
  <si>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</si>
  <si>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</si>
  <si>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</si>
  <si>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</si>
  <si>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</si>
  <si>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</si>
  <si>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</si>
  <si>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</si>
  <si>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</si>
  <si>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</si>
  <si>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</si>
  <si>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</si>
  <si>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</si>
  <si>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</si>
  <si>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</si>
  <si>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</si>
  <si>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</si>
  <si>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</si>
  <si>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</si>
  <si>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</si>
  <si>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</si>
  <si>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</si>
  <si>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</si>
  <si>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</si>
  <si>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</si>
  <si>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</si>
  <si>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</si>
  <si>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</si>
  <si>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</si>
  <si>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</si>
  <si>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</si>
  <si>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</si>
  <si>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</si>
  <si>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</si>
  <si>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</si>
  <si>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</si>
  <si>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</si>
  <si>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</si>
  <si>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</si>
  <si>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</si>
  <si>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</si>
  <si>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</si>
  <si>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</si>
  <si>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</si>
  <si>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</si>
  <si>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</si>
  <si>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</si>
  <si>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</si>
  <si>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</si>
  <si>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</si>
  <si>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</si>
  <si>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</si>
  <si>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</si>
  <si>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</si>
  <si>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</si>
  <si>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</si>
  <si>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</si>
  <si>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</si>
  <si>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</si>
  <si>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</si>
  <si>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</si>
  <si>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</si>
  <si>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</si>
  <si>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</si>
  <si>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</si>
  <si>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</si>
  <si>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</si>
  <si>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</si>
  <si>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</si>
  <si>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</si>
  <si>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</si>
  <si>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</si>
  <si>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</si>
  <si>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</si>
  <si>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</si>
  <si>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</si>
  <si>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</si>
  <si>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</si>
  <si>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</si>
  <si>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</si>
  <si>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</si>
  <si>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</si>
  <si>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</si>
  <si>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</si>
  <si>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</si>
  <si>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</si>
  <si>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</si>
  <si>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</si>
  <si>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</si>
  <si>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</si>
  <si>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</si>
  <si>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</si>
  <si>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</si>
  <si>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</si>
  <si>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</si>
  <si>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</si>
  <si>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</si>
  <si>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</si>
  <si>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</si>
  <si>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</si>
  <si>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</si>
  <si>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</si>
  <si>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</si>
  <si>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</si>
  <si>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</si>
  <si>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</si>
  <si>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</si>
  <si>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</si>
  <si>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</si>
  <si>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</si>
  <si>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</si>
  <si>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</si>
  <si>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</si>
  <si>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</si>
  <si>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</si>
  <si>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</si>
  <si>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</si>
  <si>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</si>
  <si>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</si>
  <si>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</si>
  <si>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</si>
  <si>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</si>
  <si>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</si>
  <si>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</si>
  <si>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</si>
  <si>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</si>
  <si>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</si>
  <si>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</si>
  <si>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</si>
  <si>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</si>
  <si>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</si>
  <si>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</si>
  <si>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</si>
  <si>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</si>
  <si>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</si>
  <si>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</si>
  <si>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</si>
  <si>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</si>
  <si>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</si>
  <si>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</si>
  <si>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</si>
  <si>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</si>
  <si>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</si>
  <si>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</si>
  <si>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</si>
  <si>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</si>
  <si>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</si>
  <si>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</si>
  <si>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</si>
  <si>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</si>
  <si>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</si>
  <si>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</si>
  <si>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</si>
  <si>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</si>
  <si>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</si>
  <si>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</si>
  <si>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</si>
  <si>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</si>
  <si>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</si>
  <si>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</si>
  <si>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</si>
  <si>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</si>
  <si>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</si>
  <si>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</si>
  <si>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</si>
  <si>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</si>
  <si>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</si>
  <si>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</si>
  <si>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</si>
  <si>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</si>
  <si>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</si>
  <si>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</si>
  <si>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</si>
  <si>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</si>
  <si>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</si>
  <si>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</si>
  <si>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</si>
  <si>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</si>
  <si>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</si>
  <si>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</si>
  <si>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</si>
  <si>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</si>
  <si>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</si>
  <si>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</si>
  <si>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</si>
  <si>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</si>
  <si>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</si>
  <si>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</si>
  <si>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</si>
  <si>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</si>
  <si>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</si>
  <si>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</si>
  <si>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</si>
  <si>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</si>
  <si>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</si>
  <si>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</si>
  <si>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</si>
  <si>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</si>
  <si>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</si>
  <si>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</si>
  <si>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</si>
  <si>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</si>
  <si>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</si>
  <si>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</si>
  <si>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</si>
  <si>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</si>
  <si>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</si>
  <si>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</si>
  <si>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</si>
  <si>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</si>
  <si>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</si>
  <si>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</si>
  <si>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</si>
  <si>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</si>
  <si>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</si>
  <si>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</si>
  <si>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</si>
  <si>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</si>
  <si>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</si>
  <si>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</si>
  <si>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</si>
  <si>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</si>
  <si>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</si>
  <si>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</si>
  <si>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</si>
  <si>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</si>
  <si>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</si>
  <si>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</si>
  <si>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</si>
  <si>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</si>
  <si>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</si>
  <si>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</si>
  <si>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</si>
  <si>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</si>
  <si>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</si>
  <si>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</si>
  <si>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</si>
  <si>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</si>
  <si>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</si>
  <si>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</si>
  <si>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</si>
  <si>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</si>
  <si>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</si>
  <si>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</si>
  <si>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</si>
  <si>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</si>
  <si>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</si>
  <si>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</si>
  <si>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</si>
  <si>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</si>
  <si>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</si>
  <si>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</si>
  <si>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</si>
  <si>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</si>
  <si>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</si>
  <si>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</si>
  <si>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</si>
  <si>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</si>
  <si>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</si>
  <si>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</si>
  <si>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</si>
  <si>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</si>
  <si>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</si>
  <si>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</si>
  <si>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</si>
  <si>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</si>
  <si>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</si>
  <si>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</si>
  <si>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</si>
  <si>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</si>
  <si>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</si>
  <si>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</si>
  <si>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</si>
  <si>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</si>
  <si>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</si>
  <si>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</si>
  <si>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</si>
  <si>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</si>
  <si>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</si>
  <si>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</si>
  <si>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</si>
  <si>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</si>
  <si>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</si>
  <si>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</si>
  <si>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</si>
  <si>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</si>
  <si>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</si>
  <si>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</si>
  <si>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</si>
  <si>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</si>
  <si>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</si>
  <si>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</si>
  <si>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</si>
  <si>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</si>
  <si>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</si>
  <si>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</si>
  <si>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</si>
  <si>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</si>
  <si>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</si>
  <si>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</si>
  <si>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</si>
  <si>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</si>
  <si>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</si>
  <si>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</si>
  <si>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</si>
  <si>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</si>
  <si>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</si>
  <si>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</si>
  <si>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</si>
  <si>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</si>
  <si>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</si>
  <si>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</si>
  <si>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</si>
  <si>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</si>
  <si>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</si>
  <si>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</si>
  <si>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</si>
  <si>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</si>
  <si>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</si>
  <si>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</si>
  <si>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</si>
  <si>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</si>
  <si>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</si>
  <si>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</si>
  <si>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</si>
  <si>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</si>
  <si>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</si>
  <si>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</si>
  <si>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</si>
  <si>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</si>
  <si>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</si>
  <si>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</si>
  <si>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</si>
  <si>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</si>
  <si>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</si>
  <si>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</si>
  <si>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</si>
  <si>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</si>
  <si>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</si>
  <si>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</si>
  <si>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</si>
  <si>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</si>
  <si>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</si>
  <si>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</si>
  <si>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</si>
  <si>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</si>
  <si>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</si>
  <si>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</si>
  <si>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</si>
  <si>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</si>
  <si>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</si>
  <si>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</si>
  <si>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</si>
  <si>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</si>
  <si>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</si>
  <si>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</si>
  <si>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</si>
  <si>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</si>
  <si>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</si>
  <si>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</si>
  <si>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</si>
  <si>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</si>
  <si>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</si>
  <si>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</si>
  <si>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</si>
  <si>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</si>
  <si>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</si>
  <si>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</si>
  <si>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</si>
  <si>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</si>
  <si>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</si>
  <si>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</si>
  <si>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</si>
  <si>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</si>
  <si>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</si>
  <si>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</si>
  <si>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</si>
  <si>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</si>
  <si>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</si>
  <si>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</si>
  <si>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</si>
  <si>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</si>
  <si>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</si>
  <si>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</si>
  <si>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</si>
  <si>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</si>
  <si>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</si>
  <si>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</si>
  <si>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</si>
  <si>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</si>
  <si>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</si>
  <si>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</si>
  <si>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</si>
  <si>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</si>
  <si>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</si>
  <si>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</si>
  <si>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</si>
  <si>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</si>
  <si>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</si>
  <si>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</si>
  <si>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</si>
  <si>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</si>
  <si>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</si>
  <si>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</si>
  <si>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</si>
  <si>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</si>
  <si>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</si>
  <si>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</si>
  <si>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</si>
  <si>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</si>
  <si>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</si>
  <si>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</si>
  <si>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</si>
  <si>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</si>
  <si>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</si>
  <si>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</si>
  <si>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</si>
  <si>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</si>
  <si>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</si>
  <si>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</si>
  <si>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</si>
  <si>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</si>
  <si>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</si>
  <si>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</si>
  <si>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</si>
  <si>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</si>
  <si>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</si>
  <si>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</si>
  <si>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</si>
  <si>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</si>
  <si>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</si>
  <si>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</si>
  <si>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</si>
  <si>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</si>
  <si>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</si>
  <si>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</si>
  <si>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</si>
  <si>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</si>
  <si>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</si>
  <si>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</si>
  <si>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</si>
  <si>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</si>
  <si>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</si>
  <si>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</si>
  <si>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</si>
  <si>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</si>
  <si>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</si>
  <si>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</si>
  <si>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</si>
  <si>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</si>
  <si>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</si>
  <si>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</si>
  <si>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</si>
  <si>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</si>
  <si>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</si>
  <si>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</si>
  <si>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</si>
  <si>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</si>
  <si>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</si>
  <si>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</si>
  <si>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</si>
  <si>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</si>
  <si>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</si>
  <si>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</si>
  <si>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</si>
  <si>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</si>
  <si>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</si>
  <si>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</si>
  <si>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</si>
  <si>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</si>
  <si>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</si>
  <si>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</si>
  <si>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</si>
  <si>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</si>
  <si>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</si>
  <si>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</si>
  <si>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</si>
  <si>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</si>
  <si>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</si>
  <si>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</si>
  <si>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</si>
  <si>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</si>
  <si>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</si>
  <si>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</si>
  <si>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</si>
  <si>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</si>
  <si>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</si>
  <si>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</si>
  <si>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</si>
  <si>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</si>
  <si>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</si>
  <si>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</si>
  <si>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</si>
  <si>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</si>
  <si>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</si>
  <si>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</si>
  <si>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</si>
  <si>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</si>
  <si>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</si>
  <si>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</si>
  <si>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</si>
  <si>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</si>
  <si>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</si>
  <si>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</si>
  <si>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</si>
  <si>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</si>
  <si>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</si>
  <si>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</si>
  <si>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</si>
  <si>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</si>
  <si>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</si>
  <si>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</si>
  <si>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</si>
  <si>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</si>
  <si>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</si>
  <si>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</si>
  <si>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</si>
  <si>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</si>
  <si>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</si>
  <si>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</si>
  <si>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</si>
  <si>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</si>
  <si>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</si>
  <si>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</si>
  <si>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</si>
  <si>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</si>
  <si>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</si>
  <si>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</si>
  <si>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</si>
  <si>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</si>
  <si>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</si>
  <si>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</si>
  <si>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</si>
  <si>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</si>
  <si>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</si>
  <si>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</si>
  <si>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</si>
  <si>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</si>
  <si>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</si>
  <si>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</si>
  <si>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</si>
  <si>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</si>
  <si>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</si>
  <si>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</si>
  <si>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</si>
  <si>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</si>
  <si>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</si>
  <si>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</si>
  <si>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</si>
  <si>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</si>
  <si>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</si>
  <si>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</si>
  <si>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</si>
  <si>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</si>
  <si>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</si>
  <si>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</si>
  <si>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</si>
  <si>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</si>
  <si>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</si>
  <si>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</si>
  <si>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</si>
  <si>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</si>
  <si>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</si>
  <si>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</si>
  <si>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</si>
  <si>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</si>
  <si>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</si>
  <si>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</si>
  <si>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</si>
  <si>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</si>
  <si>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</si>
  <si>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</si>
  <si>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</si>
  <si>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</si>
  <si>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</si>
  <si>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</si>
  <si>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</si>
  <si>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</si>
  <si>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</si>
  <si>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</si>
  <si>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</si>
  <si>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</si>
  <si>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</si>
  <si>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</si>
  <si>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</si>
  <si>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</si>
  <si>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</si>
  <si>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</si>
  <si>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</si>
  <si>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</si>
  <si>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</si>
  <si>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</si>
  <si>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</si>
  <si>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</si>
  <si>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</si>
  <si>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</si>
  <si>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</si>
  <si>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</si>
  <si>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</si>
  <si>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</si>
  <si>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</si>
  <si>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</si>
  <si>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</si>
  <si>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</si>
  <si>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</si>
  <si>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</si>
  <si>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</si>
  <si>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</si>
  <si>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</si>
  <si>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</si>
  <si>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</si>
  <si>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</si>
  <si>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</si>
  <si>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</si>
  <si>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</si>
  <si>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</si>
  <si>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</si>
  <si>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</si>
  <si>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</si>
  <si>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</si>
  <si>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</si>
  <si>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</si>
  <si>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</si>
  <si>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</si>
  <si>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</si>
  <si>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</si>
  <si>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</si>
  <si>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</si>
  <si>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</si>
  <si>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</si>
  <si>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</si>
  <si>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</si>
  <si>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</si>
  <si>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</si>
  <si>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</si>
  <si>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</si>
  <si>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</si>
  <si>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</si>
  <si>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</si>
  <si>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</si>
  <si>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</si>
  <si>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</si>
  <si>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</si>
  <si>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</si>
  <si>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</si>
  <si>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</si>
  <si>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</si>
  <si>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</si>
  <si>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</si>
  <si>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</si>
  <si>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</si>
  <si>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</si>
  <si>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</si>
  <si>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</si>
  <si>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</si>
  <si>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</si>
  <si>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</si>
  <si>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</si>
  <si>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</si>
  <si>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</si>
  <si>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</si>
  <si>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</si>
  <si>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</si>
  <si>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</si>
  <si>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</si>
  <si>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</si>
  <si>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</si>
  <si>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</si>
  <si>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</si>
  <si>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</si>
  <si>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</si>
  <si>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</si>
  <si>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</si>
  <si>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</si>
  <si>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</si>
  <si>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</si>
  <si>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</si>
  <si>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</si>
  <si>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</si>
  <si>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</si>
  <si>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</si>
  <si>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</si>
  <si>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</si>
  <si>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</si>
  <si>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</si>
  <si>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</si>
  <si>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</si>
  <si>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</si>
  <si>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</si>
  <si>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</si>
  <si>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</si>
  <si>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</si>
  <si>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</si>
  <si>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</si>
  <si>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</si>
  <si>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</si>
  <si>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</si>
  <si>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</si>
  <si>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</si>
  <si>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</si>
  <si>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</si>
  <si>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</si>
  <si>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</si>
  <si>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</si>
  <si>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</si>
  <si>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</si>
  <si>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</si>
  <si>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</si>
  <si>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</si>
  <si>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</si>
  <si>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</si>
  <si>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</si>
  <si>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</si>
  <si>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</si>
  <si>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</si>
  <si>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</si>
  <si>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</si>
  <si>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</si>
  <si>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</si>
  <si>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</si>
  <si>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</si>
  <si>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</si>
  <si>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</si>
  <si>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</si>
  <si>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</si>
  <si>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</si>
  <si>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</si>
  <si>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</si>
  <si>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</si>
  <si>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</si>
  <si>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</si>
  <si>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</si>
  <si>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</si>
  <si>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</si>
  <si>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</si>
  <si>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</si>
  <si>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</si>
  <si>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</si>
  <si>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</si>
  <si>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</si>
  <si>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</si>
  <si>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</si>
  <si>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</si>
  <si>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</si>
  <si>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</si>
  <si>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</si>
  <si>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</si>
  <si>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</si>
  <si>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</si>
  <si>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</si>
  <si>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</si>
  <si>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</si>
  <si>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</si>
  <si>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</si>
  <si>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</si>
  <si>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</si>
  <si>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</si>
  <si>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</si>
  <si>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</si>
  <si>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</si>
  <si>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</si>
  <si>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</si>
  <si>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</si>
  <si>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</si>
  <si>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</si>
  <si>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</si>
  <si>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</si>
  <si>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</si>
  <si>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</si>
  <si>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</si>
  <si>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</si>
  <si>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</si>
  <si>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</si>
  <si>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</si>
  <si>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</si>
  <si>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</si>
  <si>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</si>
  <si>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</si>
  <si>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</si>
  <si>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</si>
  <si>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</si>
  <si>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</si>
  <si>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</si>
  <si>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</si>
  <si>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</si>
  <si>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</si>
  <si>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</si>
  <si>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</si>
  <si>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</si>
  <si>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</si>
  <si>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</si>
  <si>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</si>
  <si>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</si>
  <si>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</si>
  <si>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</si>
  <si>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</si>
  <si>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</si>
  <si>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</si>
  <si>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</si>
  <si>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</si>
  <si>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</si>
  <si>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</si>
  <si>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</si>
  <si>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</si>
  <si>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</si>
  <si>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</si>
  <si>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</si>
  <si>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</si>
  <si>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</si>
  <si>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</si>
  <si>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</si>
  <si>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</si>
  <si>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</si>
  <si>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</si>
  <si>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</si>
  <si>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</si>
  <si>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</si>
  <si>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</si>
  <si>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</si>
  <si>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</si>
  <si>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</si>
  <si>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</si>
  <si>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</si>
  <si>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</si>
  <si>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</si>
  <si>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</si>
  <si>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</si>
  <si>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</si>
  <si>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</si>
  <si>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</si>
  <si>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</si>
  <si>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</si>
  <si>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</si>
  <si>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</si>
  <si>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</si>
  <si>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</si>
  <si>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</si>
  <si>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</si>
  <si>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</si>
  <si>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</si>
  <si>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</si>
  <si>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</si>
  <si>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</si>
  <si>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</si>
  <si>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</si>
  <si>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</si>
  <si>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</si>
  <si>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</si>
  <si>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</si>
  <si>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</si>
  <si>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</si>
  <si>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</si>
  <si>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</si>
  <si>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</si>
  <si>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</si>
  <si>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</si>
  <si>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</si>
  <si>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</si>
  <si>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</si>
  <si>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</si>
  <si>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</si>
  <si>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</si>
  <si>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</si>
  <si>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</si>
  <si>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</si>
  <si>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</si>
  <si>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</si>
  <si>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</si>
  <si>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</si>
  <si>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</si>
  <si>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</si>
  <si>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</si>
  <si>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</si>
  <si>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</si>
  <si>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</si>
  <si>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</si>
  <si>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</si>
  <si>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</si>
  <si>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</si>
  <si>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</si>
  <si>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</si>
  <si>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</si>
  <si>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</si>
  <si>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</si>
  <si>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</si>
  <si>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</si>
  <si>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</si>
  <si>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</si>
  <si>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</si>
  <si>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</si>
  <si>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</si>
  <si>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</si>
  <si>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</si>
  <si>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</si>
  <si>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</si>
  <si>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</si>
  <si>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</si>
  <si>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</si>
  <si>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</si>
  <si>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</si>
  <si>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</si>
  <si>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</si>
  <si>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</si>
  <si>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</si>
  <si>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</si>
  <si>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</si>
  <si>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</si>
  <si>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</si>
  <si>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</si>
  <si>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</si>
  <si>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</si>
  <si>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</si>
  <si>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</si>
  <si>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</si>
  <si>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</si>
  <si>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</si>
  <si>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</si>
  <si>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</si>
  <si>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</si>
  <si>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</si>
  <si>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</si>
  <si>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</si>
  <si>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</si>
  <si>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</si>
  <si>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</si>
  <si>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</si>
  <si>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</si>
  <si>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</si>
  <si>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</si>
  <si>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</si>
  <si>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</si>
  <si>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</si>
  <si>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</si>
  <si>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</si>
  <si>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</si>
  <si>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</si>
  <si>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</si>
  <si>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</si>
  <si>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</si>
  <si>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</si>
  <si>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</si>
  <si>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</si>
  <si>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</si>
  <si>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</si>
  <si>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</si>
  <si>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</si>
  <si>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</si>
  <si>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</si>
  <si>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</si>
  <si>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</si>
  <si>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</si>
  <si>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</si>
  <si>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</si>
  <si>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</si>
  <si>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</si>
  <si>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</si>
  <si>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</si>
  <si>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</si>
  <si>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</si>
  <si>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</si>
  <si>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</si>
  <si>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</si>
  <si>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</si>
  <si>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</si>
  <si>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</si>
  <si>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</si>
  <si>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</si>
  <si>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</si>
  <si>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</si>
  <si>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</si>
  <si>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</si>
  <si>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</si>
  <si>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</si>
  <si>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</si>
  <si>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</si>
  <si>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</si>
  <si>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</si>
  <si>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</si>
  <si>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</si>
  <si>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</si>
  <si>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</si>
  <si>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</si>
  <si>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</si>
  <si>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</si>
  <si>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</si>
  <si>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</si>
  <si>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</si>
  <si>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</si>
  <si>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</si>
  <si>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</si>
  <si>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</si>
  <si>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</si>
  <si>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</si>
  <si>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</si>
  <si>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</si>
  <si>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</si>
  <si>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</si>
  <si>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</si>
  <si>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</si>
  <si>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</si>
  <si>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</si>
  <si>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</si>
  <si>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</si>
  <si>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</si>
  <si>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</si>
  <si>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</si>
  <si>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</si>
  <si>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</si>
  <si>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</si>
  <si>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</si>
  <si>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</si>
  <si>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</si>
  <si>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</si>
  <si>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</si>
  <si>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</si>
  <si>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</si>
  <si>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</si>
  <si>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</si>
  <si>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</si>
  <si>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</si>
  <si>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</si>
  <si>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</si>
  <si>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</si>
  <si>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</si>
  <si>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</si>
  <si>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</si>
  <si>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</si>
  <si>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</si>
  <si>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</si>
  <si>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</si>
  <si>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</si>
  <si>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</si>
  <si>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</si>
  <si>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</si>
  <si>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</si>
  <si>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</si>
  <si>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</si>
  <si>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</si>
  <si>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</si>
  <si>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</si>
  <si>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</si>
  <si>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</si>
  <si>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</si>
  <si>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</si>
  <si>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</si>
  <si>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</si>
  <si>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</si>
  <si>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</si>
  <si>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</si>
  <si>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</si>
  <si>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</si>
  <si>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</si>
  <si>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</si>
  <si>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</si>
  <si>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</si>
  <si>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</si>
  <si>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</si>
  <si>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</si>
  <si>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</si>
  <si>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</si>
  <si>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</si>
  <si>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</si>
  <si>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</si>
  <si>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</si>
  <si>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</si>
  <si>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</si>
  <si>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</si>
  <si>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</si>
  <si>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</si>
  <si>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</si>
  <si>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</si>
  <si>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</si>
  <si>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</si>
  <si>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</si>
  <si>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</si>
  <si>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</si>
  <si>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</si>
  <si>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</si>
  <si>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</si>
  <si>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</si>
  <si>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</si>
  <si>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</si>
  <si>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</si>
  <si>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</si>
  <si>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</si>
  <si>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</si>
  <si>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</si>
  <si>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</si>
  <si>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</si>
  <si>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</si>
  <si>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</si>
  <si>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</si>
  <si>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</si>
  <si>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</si>
  <si>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</si>
  <si>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</si>
  <si>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</si>
  <si>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</si>
  <si>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</si>
  <si>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</si>
  <si>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</si>
  <si>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</si>
  <si>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</si>
  <si>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</si>
  <si>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</si>
  <si>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</si>
  <si>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</si>
  <si>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</si>
  <si>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</si>
  <si>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</si>
  <si>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</si>
  <si>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</si>
  <si>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</si>
  <si>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</si>
  <si>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</si>
  <si>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</si>
  <si>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</si>
  <si>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</si>
  <si>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</si>
  <si>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</si>
  <si>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</si>
  <si>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</si>
  <si>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</si>
  <si>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</si>
  <si>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</si>
  <si>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</si>
  <si>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</si>
  <si>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</si>
  <si>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</si>
  <si>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</si>
  <si>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</si>
  <si>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</si>
  <si>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</si>
  <si>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</si>
  <si>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</si>
  <si>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</si>
  <si>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</si>
  <si>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</si>
  <si>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</si>
  <si>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</si>
  <si>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</si>
  <si>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</si>
  <si>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</si>
  <si>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</si>
  <si>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</si>
  <si>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</si>
  <si>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</si>
  <si>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</si>
  <si>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</si>
  <si>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</si>
  <si>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</si>
  <si>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</si>
  <si>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</si>
  <si>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</si>
  <si>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</si>
  <si>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</si>
  <si>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</si>
  <si>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</si>
  <si>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</si>
  <si>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</si>
  <si>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</si>
  <si>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</si>
  <si>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</si>
  <si>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</si>
  <si>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</si>
  <si>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</si>
  <si>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</si>
  <si>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</si>
  <si>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</si>
  <si>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</si>
  <si>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</si>
  <si>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</si>
  <si>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</si>
  <si>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</si>
  <si>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</si>
  <si>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</si>
  <si>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</si>
  <si>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</si>
  <si>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</si>
  <si>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</si>
  <si>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</si>
  <si>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</si>
  <si>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</si>
  <si>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</si>
  <si>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</si>
  <si>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</si>
  <si>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</si>
  <si>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</si>
  <si>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</si>
  <si>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</si>
  <si>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</si>
  <si>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</si>
  <si>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</si>
  <si>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</si>
  <si>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</si>
  <si>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</si>
  <si>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</si>
  <si>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</si>
  <si>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</si>
  <si>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</si>
  <si>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</si>
  <si>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</si>
  <si>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</si>
  <si>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</si>
  <si>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</si>
  <si>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</si>
  <si>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</si>
  <si>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</si>
  <si>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</si>
  <si>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</si>
  <si>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</si>
  <si>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</si>
  <si>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</si>
  <si>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</si>
  <si>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</si>
  <si>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</si>
  <si>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</si>
  <si>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</si>
  <si>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</si>
  <si>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</si>
  <si>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</si>
  <si>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</si>
  <si>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</si>
  <si>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</si>
  <si>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</si>
  <si>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</si>
  <si>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</si>
  <si>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</si>
  <si>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</si>
  <si>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</si>
  <si>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</si>
  <si>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</si>
  <si>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</si>
  <si>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</si>
  <si>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</si>
  <si>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</si>
  <si>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</si>
  <si>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</si>
  <si>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</si>
  <si>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</si>
  <si>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</si>
  <si>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</si>
  <si>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</si>
  <si>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</si>
  <si>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</si>
  <si>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</si>
  <si>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</si>
  <si>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</si>
  <si>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</si>
  <si>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</si>
  <si>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</si>
  <si>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</si>
  <si>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</si>
  <si>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</si>
  <si>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</si>
  <si>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</si>
  <si>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</si>
  <si>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</si>
  <si>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</si>
  <si>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</si>
  <si>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</si>
  <si>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</si>
  <si>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</si>
  <si>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</si>
  <si>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</si>
  <si>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</si>
  <si>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</si>
  <si>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</si>
  <si>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</si>
  <si>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</si>
  <si>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</si>
  <si>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</si>
  <si>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</si>
  <si>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</si>
  <si>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</si>
  <si>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</si>
  <si>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</si>
  <si>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</si>
  <si>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</si>
  <si>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</si>
  <si>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</si>
  <si>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</si>
  <si>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</si>
  <si>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</si>
  <si>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</si>
  <si>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</si>
  <si>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</si>
  <si>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</si>
  <si>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</si>
  <si>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</si>
  <si>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</si>
  <si>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</si>
  <si>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</si>
  <si>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</si>
  <si>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</si>
  <si>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</si>
  <si>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</si>
  <si>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</si>
  <si>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</si>
  <si>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</si>
  <si>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</si>
  <si>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</si>
  <si>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</si>
  <si>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</si>
  <si>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</si>
  <si>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</si>
  <si>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</si>
  <si>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</si>
  <si>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</si>
  <si>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</si>
  <si>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</si>
  <si>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</si>
  <si>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</si>
  <si>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</si>
  <si>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</si>
  <si>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</si>
  <si>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</si>
  <si>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</si>
  <si>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</si>
  <si>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</si>
  <si>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</si>
  <si>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</si>
  <si>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</si>
  <si>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</si>
  <si>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</si>
  <si>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</si>
  <si>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</si>
  <si>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</si>
  <si>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</si>
  <si>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</si>
  <si>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</si>
  <si>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</si>
  <si>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</si>
  <si>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</si>
  <si>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</si>
  <si>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</si>
  <si>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</si>
  <si>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</si>
  <si>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</si>
  <si>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</si>
  <si>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</si>
  <si>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</si>
  <si>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</si>
  <si>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</si>
  <si>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</si>
  <si>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</si>
  <si>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</si>
  <si>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</si>
  <si>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</si>
  <si>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</si>
  <si>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</si>
  <si>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</si>
  <si>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</si>
  <si>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</si>
  <si>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</si>
  <si>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</si>
  <si>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</si>
  <si>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</si>
  <si>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</si>
  <si>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</si>
  <si>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</si>
  <si>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</si>
  <si>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</si>
  <si>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</si>
  <si>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</si>
  <si>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</si>
  <si>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</si>
  <si>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</si>
  <si>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</si>
  <si>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</si>
  <si>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</si>
  <si>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</si>
  <si>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</si>
  <si>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</si>
  <si>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</si>
  <si>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</si>
  <si>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</si>
  <si>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</si>
  <si>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</si>
  <si>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</si>
  <si>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</si>
  <si>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</si>
  <si>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</si>
  <si>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</si>
  <si>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</si>
  <si>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</si>
  <si>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</si>
  <si>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</si>
  <si>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</si>
  <si>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</si>
  <si>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</si>
  <si>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</si>
  <si>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</si>
  <si>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</si>
  <si>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</si>
  <si>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</si>
  <si>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</si>
  <si>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</si>
  <si>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</si>
  <si>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</si>
  <si>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</si>
  <si>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</si>
  <si>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</si>
  <si>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</si>
  <si>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</si>
  <si>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</si>
  <si>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</si>
  <si>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</si>
  <si>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</si>
  <si>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</si>
  <si>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</si>
  <si>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</si>
  <si>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</si>
  <si>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</si>
  <si>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</si>
  <si>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</si>
  <si>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</si>
  <si>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</si>
  <si>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</si>
  <si>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</si>
  <si>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</si>
  <si>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</si>
  <si>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</si>
  <si>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</si>
  <si>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</si>
  <si>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</si>
  <si>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</si>
  <si>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</si>
  <si>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</si>
  <si>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</si>
  <si>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</si>
  <si>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</si>
  <si>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</si>
  <si>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</si>
  <si>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</si>
  <si>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</si>
  <si>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</si>
  <si>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</si>
  <si>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</si>
  <si>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</si>
  <si>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</si>
  <si>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</si>
  <si>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</si>
  <si>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</si>
  <si>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</si>
  <si>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</si>
  <si>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</si>
  <si>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</si>
  <si>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</si>
  <si>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</si>
  <si>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</si>
  <si>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</si>
  <si>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</si>
  <si>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</si>
  <si>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</si>
  <si>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</si>
  <si>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</si>
  <si>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</si>
  <si>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</si>
  <si>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</si>
  <si>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</si>
  <si>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</si>
  <si>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</si>
  <si>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</si>
  <si>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</si>
  <si>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</si>
  <si>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</si>
  <si>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</si>
  <si>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</si>
  <si>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</si>
  <si>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</si>
  <si>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</si>
  <si>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</si>
  <si>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</si>
  <si>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</si>
  <si>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</si>
  <si>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</si>
  <si>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</si>
  <si>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</si>
  <si>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</si>
  <si>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</si>
  <si>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</si>
  <si>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</si>
  <si>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</si>
  <si>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</si>
  <si>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</si>
  <si>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</si>
  <si>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</si>
  <si>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</si>
  <si>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</si>
  <si>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</si>
  <si>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</si>
  <si>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</si>
  <si>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</si>
  <si>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</si>
  <si>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</si>
  <si>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</si>
  <si>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</si>
  <si>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</si>
  <si>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</si>
  <si>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</si>
  <si>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</si>
  <si>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</si>
  <si>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</si>
  <si>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</si>
  <si>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</si>
  <si>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</si>
  <si>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</si>
  <si>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</si>
  <si>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</si>
  <si>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</si>
  <si>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</si>
  <si>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</si>
  <si>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</si>
  <si>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</si>
  <si>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</si>
  <si>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</si>
  <si>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</si>
  <si>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</si>
  <si>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</si>
  <si>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</si>
  <si>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</si>
  <si>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</si>
  <si>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</si>
  <si>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</si>
  <si>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</si>
  <si>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</si>
  <si>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</si>
  <si>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</si>
  <si>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</si>
  <si>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</si>
  <si>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</si>
  <si>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</si>
  <si>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</si>
  <si>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</si>
  <si>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</si>
  <si>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</si>
  <si>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</si>
  <si>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</si>
  <si>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</si>
  <si>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</si>
  <si>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</si>
  <si>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</si>
  <si>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</si>
  <si>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</si>
  <si>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</si>
  <si>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</si>
  <si>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</si>
  <si>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</si>
  <si>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</si>
  <si>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</si>
  <si>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</si>
  <si>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</si>
  <si>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</si>
  <si>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</si>
  <si>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</si>
  <si>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</si>
  <si>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</si>
  <si>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</si>
  <si>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</si>
  <si>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</si>
  <si>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</si>
  <si>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</si>
  <si>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</si>
  <si>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</si>
  <si>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</si>
  <si>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</si>
  <si>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</si>
  <si>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</si>
  <si>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</si>
  <si>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</si>
  <si>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</si>
  <si>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</si>
  <si>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</si>
  <si>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</si>
  <si>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</si>
  <si>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</si>
  <si>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</si>
  <si>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</si>
  <si>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</si>
  <si>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</si>
  <si>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</si>
  <si>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</si>
  <si>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</si>
  <si>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</si>
  <si>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</si>
  <si>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</si>
  <si>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</si>
  <si>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</si>
  <si>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</si>
  <si>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</si>
  <si>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</si>
  <si>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</si>
  <si>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</si>
  <si>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</si>
  <si>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</si>
  <si>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</si>
  <si>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</si>
  <si>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</si>
  <si>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</si>
  <si>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</si>
  <si>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</si>
  <si>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</si>
  <si>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</si>
  <si>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</si>
  <si>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</si>
  <si>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</si>
  <si>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</si>
  <si>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</si>
  <si>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</si>
  <si>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</si>
  <si>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</si>
  <si>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</si>
  <si>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</si>
  <si>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</si>
  <si>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</si>
  <si>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</si>
  <si>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</si>
  <si>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</si>
  <si>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</si>
  <si>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</si>
  <si>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</si>
  <si>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</si>
  <si>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</si>
  <si>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</si>
  <si>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</si>
  <si>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</si>
  <si>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</si>
  <si>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</si>
  <si>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</si>
  <si>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</si>
  <si>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</si>
  <si>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</si>
  <si>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</si>
  <si>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</si>
  <si>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</si>
  <si>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</si>
  <si>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</si>
  <si>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</si>
  <si>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</si>
  <si>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</si>
  <si>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</si>
  <si>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</si>
  <si>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</si>
  <si>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</si>
  <si>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</si>
  <si>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</si>
  <si>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</si>
  <si>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</si>
  <si>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</si>
  <si>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</si>
  <si>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</si>
  <si>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</si>
  <si>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</si>
  <si>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</si>
  <si>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</si>
  <si>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</si>
  <si>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</si>
  <si>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</si>
  <si>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</si>
  <si>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</si>
  <si>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</si>
  <si>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</si>
  <si>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</si>
  <si>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</si>
  <si>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</si>
  <si>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</si>
  <si>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</si>
  <si>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</si>
  <si>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</si>
  <si>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</si>
  <si>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</si>
  <si>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</si>
  <si>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</si>
  <si>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</si>
  <si>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</si>
  <si>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</si>
  <si>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</si>
  <si>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</si>
  <si>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</si>
  <si>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</si>
  <si>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</si>
  <si>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</si>
  <si>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</si>
  <si>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</si>
  <si>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</si>
  <si>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</si>
  <si>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</si>
  <si>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</si>
  <si>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</si>
  <si>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</si>
  <si>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</si>
  <si>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</si>
  <si>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</si>
  <si>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</si>
  <si>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</si>
  <si>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</si>
  <si>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</si>
  <si>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</si>
  <si>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</si>
  <si>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</si>
  <si>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</si>
  <si>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</si>
  <si>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</si>
  <si>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</si>
  <si>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</si>
  <si>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</si>
  <si>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</si>
  <si>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</si>
  <si>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</si>
  <si>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</si>
  <si>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</si>
  <si>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</si>
  <si>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</si>
  <si>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</si>
  <si>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</si>
  <si>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</si>
  <si>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</si>
  <si>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</si>
  <si>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</si>
  <si>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</si>
  <si>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</si>
  <si>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</si>
  <si>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</si>
  <si>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</si>
  <si>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</si>
  <si>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</si>
  <si>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</si>
  <si>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</si>
  <si>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</si>
  <si>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</si>
  <si>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</si>
  <si>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</si>
  <si>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</si>
  <si>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</si>
  <si>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</si>
  <si>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</si>
  <si>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</si>
  <si>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</si>
  <si>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</si>
  <si>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</si>
  <si>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</si>
  <si>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</si>
  <si>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</si>
  <si>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</si>
  <si>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</si>
  <si>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</si>
  <si>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</si>
  <si>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</si>
  <si>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</si>
  <si>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</si>
  <si>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</si>
  <si>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</si>
  <si>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</si>
  <si>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</si>
  <si>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</si>
  <si>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</si>
  <si>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</si>
  <si>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</si>
  <si>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</si>
  <si>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</si>
  <si>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</si>
  <si>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</si>
  <si>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</si>
  <si>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</si>
  <si>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</si>
  <si>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</si>
  <si>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</si>
  <si>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</si>
  <si>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</si>
  <si>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</si>
  <si>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</si>
  <si>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</si>
  <si>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</si>
  <si>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</si>
  <si>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</si>
  <si>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</si>
  <si>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</si>
  <si>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</si>
  <si>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</si>
  <si>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</si>
  <si>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</si>
  <si>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</si>
  <si>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</si>
  <si>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</si>
  <si>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</si>
  <si>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</si>
  <si>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</si>
  <si>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</si>
  <si>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</si>
  <si>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</si>
  <si>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</si>
  <si>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</si>
  <si>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</si>
  <si>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</si>
  <si>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</si>
  <si>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</si>
  <si>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</si>
  <si>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</si>
  <si>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</si>
  <si>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</si>
  <si>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</si>
  <si>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</si>
  <si>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</si>
  <si>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</si>
  <si>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</si>
  <si>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</si>
  <si>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</si>
  <si>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</si>
  <si>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</si>
  <si>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</si>
  <si>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</si>
  <si>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</si>
  <si>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</si>
  <si>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</si>
  <si>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</si>
  <si>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</si>
  <si>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</si>
  <si>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</si>
  <si>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</si>
  <si>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</si>
  <si>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</si>
  <si>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</si>
  <si>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</si>
  <si>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</si>
  <si>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</si>
  <si>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</si>
  <si>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</si>
  <si>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</si>
  <si>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</si>
  <si>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</si>
  <si>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</si>
  <si>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</si>
  <si>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</si>
  <si>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</si>
  <si>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</si>
  <si>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</si>
  <si>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</si>
  <si>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</si>
  <si>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</si>
  <si>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</si>
  <si>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</si>
  <si>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</si>
  <si>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</si>
  <si>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</si>
  <si>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</si>
  <si>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</si>
  <si>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</si>
  <si>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</si>
  <si>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</si>
  <si>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</si>
  <si>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</si>
  <si>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</si>
  <si>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</si>
  <si>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</si>
  <si>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</si>
  <si>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</si>
  <si>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</si>
  <si>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</si>
  <si>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</si>
  <si>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</si>
  <si>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</si>
  <si>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</si>
  <si>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</si>
  <si>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</si>
  <si>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</si>
  <si>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</si>
  <si>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</si>
  <si>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</si>
  <si>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</si>
  <si>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</si>
  <si>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</si>
  <si>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</si>
  <si>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</si>
  <si>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</si>
  <si>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</si>
  <si>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</si>
  <si>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</si>
  <si>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</si>
  <si>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</si>
  <si>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</si>
  <si>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</si>
  <si>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</si>
  <si>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</si>
  <si>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</si>
  <si>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</si>
  <si>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</si>
  <si>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</si>
  <si>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</si>
  <si>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</si>
  <si>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</si>
  <si>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</si>
  <si>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</si>
  <si>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</si>
  <si>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</si>
  <si>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</si>
  <si>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</si>
  <si>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</si>
  <si>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</si>
  <si>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</si>
  <si>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</si>
  <si>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</si>
  <si>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</si>
  <si>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</si>
  <si>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</si>
  <si>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</si>
  <si>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</si>
  <si>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</si>
  <si>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</si>
  <si>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</si>
  <si>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</si>
  <si>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</si>
  <si>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</si>
  <si>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</si>
  <si>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</si>
  <si>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</si>
  <si>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</si>
  <si>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</si>
  <si>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</si>
  <si>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</si>
  <si>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</si>
  <si>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</si>
  <si>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</si>
  <si>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</si>
  <si>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</si>
  <si>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</si>
  <si>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</si>
  <si>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</si>
  <si>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</si>
  <si>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</si>
  <si>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</si>
  <si>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</si>
  <si>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</si>
  <si>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</si>
  <si>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</si>
  <si>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</si>
  <si>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</si>
  <si>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</si>
  <si>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</si>
  <si>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</si>
  <si>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</si>
  <si>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</si>
  <si>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</si>
  <si>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</si>
  <si>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</si>
  <si>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</si>
  <si>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</si>
  <si>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</si>
  <si>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</si>
  <si>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</si>
  <si>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</si>
  <si>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</si>
  <si>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</si>
  <si>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</si>
  <si>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</si>
  <si>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</si>
  <si>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</si>
  <si>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</si>
  <si>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</si>
  <si>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</si>
  <si>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</si>
  <si>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</si>
  <si>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</si>
  <si>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</si>
  <si>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</si>
  <si>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</si>
  <si>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</si>
  <si>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</si>
  <si>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</si>
  <si>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</si>
  <si>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</si>
  <si>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</si>
  <si>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</si>
  <si>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</si>
  <si>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</si>
  <si>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</si>
  <si>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</si>
  <si>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</si>
  <si>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</si>
  <si>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</si>
  <si>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</si>
  <si>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</si>
  <si>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</si>
  <si>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</si>
  <si>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</si>
  <si>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</si>
  <si>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</si>
  <si>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</si>
  <si>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</si>
  <si>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</si>
  <si>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</si>
  <si>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</si>
  <si>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</si>
  <si>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</si>
  <si>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</si>
  <si>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</si>
  <si>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</si>
  <si>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</si>
  <si>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</si>
  <si>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</si>
  <si>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</si>
  <si>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</si>
  <si>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</si>
  <si>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</si>
  <si>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</si>
  <si>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</si>
  <si>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</si>
  <si>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</si>
  <si>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</si>
  <si>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</si>
  <si>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</si>
  <si>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</si>
  <si>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</si>
  <si>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</si>
  <si>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</si>
  <si>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</si>
  <si>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</si>
  <si>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</si>
  <si>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</si>
  <si>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</si>
  <si>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</si>
  <si>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</si>
  <si>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</si>
  <si>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</si>
  <si>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</si>
  <si>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</si>
  <si>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</si>
  <si>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</si>
  <si>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</si>
  <si>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</si>
  <si>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</si>
  <si>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</si>
  <si>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</si>
  <si>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</si>
  <si>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</si>
  <si>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</si>
  <si>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</si>
  <si>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</si>
  <si>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</si>
  <si>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</si>
  <si>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</si>
  <si>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</si>
  <si>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</si>
  <si>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</si>
  <si>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</si>
  <si>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</si>
  <si>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</si>
  <si>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</si>
  <si>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</si>
  <si>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</si>
  <si>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</si>
  <si>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</si>
  <si>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</si>
  <si>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</si>
  <si>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</si>
  <si>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</si>
  <si>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</si>
  <si>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</si>
  <si>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</si>
  <si>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</si>
  <si>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</si>
  <si>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</si>
  <si>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</si>
  <si>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</si>
  <si>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</si>
  <si>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</si>
  <si>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</si>
  <si>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</si>
  <si>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</si>
  <si>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</si>
  <si>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</si>
  <si>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</si>
  <si>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</si>
  <si>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</si>
  <si>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</si>
  <si>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</si>
  <si>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</si>
  <si>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</si>
  <si>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</si>
  <si>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</si>
  <si>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</si>
  <si>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</si>
  <si>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</si>
  <si>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</si>
  <si>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</si>
  <si>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</si>
  <si>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</si>
  <si>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</si>
  <si>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</si>
  <si>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</si>
  <si>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</si>
  <si>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</si>
  <si>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</si>
  <si>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</si>
  <si>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</si>
  <si>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</si>
  <si>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</si>
  <si>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</si>
  <si>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</si>
  <si>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</si>
  <si>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</si>
  <si>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</si>
  <si>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</si>
  <si>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</si>
  <si>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</si>
  <si>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</si>
  <si>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</si>
  <si>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</si>
  <si>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</si>
  <si>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</si>
  <si>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</si>
  <si>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</si>
  <si>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</si>
  <si>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</si>
  <si>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</si>
  <si>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</si>
  <si>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</si>
  <si>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</si>
  <si>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</si>
  <si>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</si>
  <si>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</si>
  <si>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</si>
  <si>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</si>
  <si>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</si>
  <si>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</si>
  <si>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</si>
  <si>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</si>
  <si>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</si>
  <si>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</si>
  <si>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</si>
  <si>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</si>
  <si>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</si>
  <si>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</si>
  <si>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</si>
  <si>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</si>
  <si>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</si>
  <si>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</si>
  <si>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</si>
  <si>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</si>
  <si>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</si>
  <si>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</si>
  <si>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</si>
  <si>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</si>
  <si>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</si>
  <si>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</si>
  <si>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</si>
  <si>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</si>
  <si>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</si>
  <si>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</si>
  <si>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</si>
  <si>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</si>
  <si>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</si>
  <si>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</si>
  <si>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</si>
  <si>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</si>
  <si>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</si>
  <si>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</si>
  <si>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</si>
  <si>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</si>
  <si>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</si>
  <si>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</si>
  <si>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</si>
  <si>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</si>
  <si>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</si>
  <si>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</si>
  <si>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</si>
  <si>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</si>
  <si>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</si>
  <si>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</si>
  <si>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</si>
  <si>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</si>
  <si>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</si>
  <si>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</si>
  <si>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</si>
  <si>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</si>
  <si>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</si>
  <si>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</si>
  <si>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</si>
  <si>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</si>
  <si>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</si>
  <si>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</si>
  <si>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</si>
  <si>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</si>
  <si>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</si>
  <si>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</si>
  <si>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</si>
  <si>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</si>
  <si>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</si>
  <si>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</si>
  <si>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</si>
  <si>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</si>
  <si>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</si>
  <si>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</si>
  <si>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</si>
  <si>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</si>
  <si>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</si>
  <si>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</si>
  <si>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</si>
  <si>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</si>
  <si>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</si>
  <si>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</si>
  <si>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</si>
  <si>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</si>
  <si>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</si>
  <si>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</si>
  <si>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</si>
  <si>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</si>
  <si>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</si>
  <si>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</si>
  <si>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</si>
  <si>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</si>
  <si>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</si>
  <si>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</si>
  <si>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</si>
  <si>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</si>
  <si>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</si>
  <si>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</si>
  <si>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</si>
  <si>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</si>
  <si>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</si>
  <si>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</si>
  <si>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</si>
  <si>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</si>
  <si>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</si>
  <si>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</si>
  <si>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</si>
  <si>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</si>
  <si>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</si>
  <si>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</si>
  <si>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</si>
  <si>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</si>
  <si>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</si>
  <si>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</si>
  <si>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</si>
  <si>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</si>
  <si>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</si>
  <si>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</si>
  <si>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</si>
  <si>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</si>
  <si>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</si>
  <si>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</si>
  <si>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</si>
  <si>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</si>
  <si>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</si>
  <si>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</si>
  <si>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</si>
  <si>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</si>
  <si>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</si>
  <si>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</si>
  <si>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</si>
  <si>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</si>
  <si>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</si>
  <si>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</si>
  <si>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</si>
  <si>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</si>
  <si>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</si>
  <si>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</si>
  <si>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</si>
  <si>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</si>
  <si>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</si>
  <si>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</si>
  <si>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</si>
  <si>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</si>
  <si>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</si>
  <si>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</si>
  <si>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</si>
  <si>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</si>
  <si>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</si>
  <si>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</si>
  <si>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</si>
  <si>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</si>
  <si>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</si>
  <si>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</si>
  <si>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</si>
  <si>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</si>
  <si>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</si>
  <si>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</si>
  <si>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</si>
  <si>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</si>
  <si>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</si>
  <si>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</si>
  <si>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</si>
  <si>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</si>
  <si>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</si>
  <si>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</si>
  <si>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</si>
  <si>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</si>
  <si>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</si>
  <si>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</si>
  <si>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</si>
  <si>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</si>
  <si>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</si>
  <si>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</si>
  <si>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</si>
  <si>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</si>
  <si>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</si>
  <si>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</si>
  <si>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</si>
  <si>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</si>
  <si>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</si>
  <si>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</si>
  <si>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</si>
  <si>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</si>
  <si>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</si>
  <si>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</si>
  <si>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</si>
  <si>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</si>
  <si>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</si>
  <si>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</si>
  <si>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</si>
  <si>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</si>
  <si>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</si>
  <si>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</si>
  <si>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</si>
  <si>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</si>
  <si>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</si>
  <si>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</si>
  <si>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</si>
  <si>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</si>
  <si>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</si>
  <si>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</si>
  <si>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</si>
  <si>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</si>
  <si>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</si>
  <si>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</si>
  <si>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</si>
  <si>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</si>
  <si>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</si>
  <si>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</si>
  <si>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</si>
  <si>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</si>
  <si>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</si>
  <si>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</si>
  <si>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</si>
  <si>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</si>
  <si>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</si>
  <si>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</si>
  <si>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</si>
  <si>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</si>
  <si>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</si>
  <si>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</si>
  <si>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</si>
  <si>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</si>
  <si>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</si>
  <si>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</si>
  <si>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</si>
  <si>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</si>
  <si>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</si>
  <si>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</si>
  <si>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</si>
  <si>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</si>
  <si>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</si>
  <si>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</si>
  <si>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</si>
  <si>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</si>
  <si>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</si>
  <si>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</si>
  <si>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</si>
  <si>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</si>
  <si>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</si>
  <si>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</si>
  <si>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</si>
  <si>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</si>
  <si>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</si>
  <si>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</si>
  <si>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</si>
  <si>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</si>
  <si>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</si>
  <si>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</si>
  <si>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</si>
  <si>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</si>
  <si>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</si>
  <si>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</si>
  <si>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</si>
  <si>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</si>
  <si>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</si>
  <si>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</si>
  <si>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</si>
  <si>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</si>
  <si>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</si>
  <si>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</si>
  <si>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</si>
  <si>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</si>
  <si>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</si>
  <si>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</si>
  <si>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</si>
  <si>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</si>
  <si>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</si>
  <si>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</si>
  <si>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</si>
  <si>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</si>
  <si>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</si>
  <si>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</si>
  <si>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</si>
  <si>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</si>
  <si>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</si>
  <si>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</si>
  <si>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</si>
  <si>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</si>
  <si>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</si>
  <si>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</si>
  <si>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</si>
  <si>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</si>
  <si>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</si>
  <si>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</si>
  <si>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</si>
  <si>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</si>
  <si>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</si>
  <si>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</si>
  <si>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</si>
  <si>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</si>
  <si>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</si>
  <si>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</si>
  <si>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</si>
  <si>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</si>
  <si>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</si>
  <si>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</si>
  <si>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</si>
  <si>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</si>
  <si>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</si>
  <si>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</si>
  <si>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</si>
  <si>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</si>
  <si>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</si>
  <si>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</si>
  <si>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</si>
  <si>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</si>
  <si>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</si>
  <si>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</si>
  <si>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</si>
  <si>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</si>
  <si>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</si>
  <si>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</si>
  <si>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</si>
  <si>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Braxton Mfg Co Inc</t>
  </si>
  <si>
    <t>Chris Marinaro</t>
  </si>
  <si>
    <t>Christopherm@braxtonmfg.com</t>
  </si>
  <si>
    <t>860-274-6781</t>
  </si>
  <si>
    <t>Thomas R. Ordway</t>
  </si>
  <si>
    <t>President and CEO</t>
  </si>
  <si>
    <t>tordway@braxtonmfg.com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</si>
</sst>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right/>
      <top style="thin">
        <color auto="1"/>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4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horizontal="left" vertical="center" wrapText="1"/>
      <protection locked="0"/>
    </xf>
    <xf numFmtId="0" fontId="86" fillId="0" borderId="65" xfId="0" applyNumberFormat="1" applyFont="1" applyBorder="1" applyAlignment="1" applyProtection="1">
      <alignment horizontal="left"/>
      <protection locked="0"/>
    </xf>
    <xf numFmtId="0" fontId="86" fillId="0" borderId="66" xfId="0" applyNumberFormat="1" applyFont="1" applyBorder="1" applyAlignment="1" applyProtection="1">
      <alignment horizontal="left"/>
      <protection locked="0"/>
    </xf>
    <xf numFmtId="0" fontId="86" fillId="0" borderId="20" xfId="0" applyNumberFormat="1" applyFont="1" applyBorder="1" applyAlignment="1" applyProtection="1">
      <alignment horizontal="left"/>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9">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baseColWidth="10" defaultColWidth="9" defaultRowHeight="13"/>
  <cols>
    <col min="1" max="1" width="0.83203125" style="113" customWidth="1"/>
    <col min="2" max="2" width="8" style="113" customWidth="1"/>
    <col min="3" max="3" width="8.6640625" style="113" customWidth="1"/>
    <col min="4" max="4" width="13" style="215" customWidth="1"/>
    <col min="5" max="5" width="42.33203125" style="113" customWidth="1"/>
    <col min="6" max="6" width="53.33203125" style="113" customWidth="1"/>
    <col min="7" max="7" width="0.83203125" style="113" customWidth="1"/>
    <col min="8" max="16384" width="9" style="113"/>
  </cols>
  <sheetData>
    <row r="1" spans="1:7" ht="14" thickTop="1">
      <c r="A1" s="9"/>
      <c r="B1" s="10"/>
      <c r="C1" s="10"/>
      <c r="D1" s="207"/>
      <c r="E1" s="10"/>
      <c r="F1" s="10"/>
      <c r="G1" s="11"/>
    </row>
    <row r="2" spans="1:7">
      <c r="A2" s="348"/>
      <c r="B2" s="38" t="s">
        <v>870</v>
      </c>
      <c r="C2" s="36"/>
      <c r="D2" s="208"/>
      <c r="E2" s="3"/>
      <c r="F2" s="36"/>
      <c r="G2" s="34"/>
    </row>
    <row r="3" spans="1:7">
      <c r="A3" s="348"/>
      <c r="B3" s="5" t="s">
        <v>862</v>
      </c>
      <c r="C3" s="6"/>
      <c r="D3" s="209"/>
      <c r="E3" s="3"/>
      <c r="F3" s="6"/>
      <c r="G3" s="34"/>
    </row>
    <row r="4" spans="1:7" ht="16">
      <c r="A4" s="348"/>
      <c r="B4" s="41" t="s">
        <v>872</v>
      </c>
      <c r="C4" s="7"/>
      <c r="D4" s="210"/>
      <c r="E4" s="3"/>
      <c r="F4" s="7"/>
      <c r="G4" s="34"/>
    </row>
    <row r="5" spans="1:7">
      <c r="A5" s="348"/>
      <c r="B5" s="40" t="s">
        <v>1063</v>
      </c>
      <c r="C5" s="4"/>
      <c r="D5" s="211"/>
      <c r="E5" s="3"/>
      <c r="F5" s="4"/>
      <c r="G5" s="34"/>
    </row>
    <row r="6" spans="1:7">
      <c r="A6" s="348"/>
      <c r="B6" s="8"/>
      <c r="C6" s="8"/>
      <c r="D6" s="212"/>
      <c r="E6" s="8"/>
      <c r="F6" s="8"/>
      <c r="G6" s="34"/>
    </row>
    <row r="7" spans="1:7">
      <c r="A7" s="348"/>
      <c r="B7" s="8"/>
      <c r="C7" s="8"/>
      <c r="D7" s="212"/>
      <c r="E7" s="8"/>
      <c r="F7" s="8"/>
      <c r="G7" s="34"/>
    </row>
    <row r="8" spans="1:7">
      <c r="A8" s="348"/>
      <c r="B8" s="8"/>
      <c r="C8" s="8"/>
      <c r="D8" s="212"/>
      <c r="E8" s="8"/>
      <c r="F8" s="8"/>
      <c r="G8" s="34"/>
    </row>
    <row r="9" spans="1:7">
      <c r="A9" s="348"/>
      <c r="B9" s="351" t="s">
        <v>873</v>
      </c>
      <c r="C9" s="351"/>
      <c r="D9" s="351"/>
      <c r="E9" s="351"/>
      <c r="F9" s="351"/>
      <c r="G9" s="34"/>
    </row>
    <row r="10" spans="1:7" ht="27" customHeight="1">
      <c r="A10" s="348"/>
      <c r="B10" s="352" t="s">
        <v>448</v>
      </c>
      <c r="C10" s="352"/>
      <c r="D10" s="352"/>
      <c r="E10" s="352"/>
      <c r="F10" s="352"/>
      <c r="G10" s="34"/>
    </row>
    <row r="11" spans="1:7" ht="27" customHeight="1">
      <c r="A11" s="348"/>
      <c r="B11" s="353"/>
      <c r="C11" s="353"/>
      <c r="D11" s="353"/>
      <c r="E11" s="353"/>
      <c r="F11" s="353"/>
      <c r="G11" s="34"/>
    </row>
    <row r="12" spans="1:7">
      <c r="A12" s="348"/>
      <c r="B12" s="42" t="s">
        <v>871</v>
      </c>
      <c r="C12" s="43" t="s">
        <v>874</v>
      </c>
      <c r="D12" s="213" t="s">
        <v>875</v>
      </c>
      <c r="E12" s="43" t="s">
        <v>628</v>
      </c>
      <c r="F12" s="43" t="s">
        <v>629</v>
      </c>
      <c r="G12" s="34"/>
    </row>
    <row r="13" spans="1:7" ht="24">
      <c r="A13" s="348"/>
      <c r="B13" s="2">
        <v>1</v>
      </c>
      <c r="C13" s="37" t="s">
        <v>1111</v>
      </c>
      <c r="D13" s="39" t="s">
        <v>899</v>
      </c>
      <c r="E13" s="196" t="s">
        <v>876</v>
      </c>
      <c r="F13" s="196"/>
      <c r="G13" s="34"/>
    </row>
    <row r="14" spans="1:7" ht="36">
      <c r="A14" s="348"/>
      <c r="B14" s="2">
        <v>2</v>
      </c>
      <c r="C14" s="37" t="s">
        <v>1111</v>
      </c>
      <c r="D14" s="39" t="s">
        <v>1048</v>
      </c>
      <c r="E14" s="196" t="s">
        <v>540</v>
      </c>
      <c r="F14" s="196" t="s">
        <v>541</v>
      </c>
      <c r="G14" s="34"/>
    </row>
    <row r="15" spans="1:7" ht="89.25" customHeight="1">
      <c r="A15" s="348"/>
      <c r="B15" s="354">
        <v>2.0099999999999998</v>
      </c>
      <c r="C15" s="357" t="s">
        <v>1111</v>
      </c>
      <c r="D15" s="360" t="s">
        <v>2358</v>
      </c>
      <c r="E15" s="197" t="s">
        <v>630</v>
      </c>
      <c r="F15" s="197" t="s">
        <v>633</v>
      </c>
      <c r="G15" s="34"/>
    </row>
    <row r="16" spans="1:7" ht="99" customHeight="1">
      <c r="A16" s="348"/>
      <c r="B16" s="355"/>
      <c r="C16" s="358"/>
      <c r="D16" s="361"/>
      <c r="E16" s="198"/>
      <c r="F16" s="198" t="s">
        <v>631</v>
      </c>
      <c r="G16" s="34"/>
    </row>
    <row r="17" spans="1:7" ht="63" customHeight="1">
      <c r="A17" s="348"/>
      <c r="B17" s="356"/>
      <c r="C17" s="359"/>
      <c r="D17" s="362"/>
      <c r="E17" s="37"/>
      <c r="F17" s="37" t="s">
        <v>632</v>
      </c>
      <c r="G17" s="34"/>
    </row>
    <row r="18" spans="1:7" ht="117" customHeight="1">
      <c r="A18" s="348"/>
      <c r="B18" s="354">
        <v>2.02</v>
      </c>
      <c r="C18" s="357" t="s">
        <v>1111</v>
      </c>
      <c r="D18" s="360" t="s">
        <v>2359</v>
      </c>
      <c r="E18" s="197" t="s">
        <v>449</v>
      </c>
      <c r="F18" s="197" t="s">
        <v>535</v>
      </c>
      <c r="G18" s="34"/>
    </row>
    <row r="19" spans="1:7" ht="71.25" customHeight="1">
      <c r="A19" s="348"/>
      <c r="B19" s="355"/>
      <c r="C19" s="358"/>
      <c r="D19" s="361"/>
      <c r="E19" s="198" t="s">
        <v>539</v>
      </c>
      <c r="F19" s="198" t="s">
        <v>450</v>
      </c>
      <c r="G19" s="34"/>
    </row>
    <row r="20" spans="1:7" ht="90.75" customHeight="1">
      <c r="A20" s="348"/>
      <c r="B20" s="355"/>
      <c r="C20" s="358"/>
      <c r="D20" s="361"/>
      <c r="E20" s="198"/>
      <c r="F20" s="198" t="s">
        <v>635</v>
      </c>
      <c r="G20" s="34"/>
    </row>
    <row r="21" spans="1:7" ht="74.25" customHeight="1">
      <c r="A21" s="348"/>
      <c r="B21" s="356"/>
      <c r="C21" s="359"/>
      <c r="D21" s="362"/>
      <c r="E21" s="37"/>
      <c r="F21" s="37" t="s">
        <v>634</v>
      </c>
      <c r="G21" s="34"/>
    </row>
    <row r="22" spans="1:7" ht="90" customHeight="1">
      <c r="A22" s="348"/>
      <c r="B22" s="366">
        <v>2.0299999999999998</v>
      </c>
      <c r="C22" s="366" t="s">
        <v>845</v>
      </c>
      <c r="D22" s="369" t="s">
        <v>2360</v>
      </c>
      <c r="E22" s="357" t="s">
        <v>447</v>
      </c>
      <c r="F22" s="197" t="s">
        <v>470</v>
      </c>
      <c r="G22" s="34"/>
    </row>
    <row r="23" spans="1:7" ht="109.5" customHeight="1">
      <c r="A23" s="348"/>
      <c r="B23" s="367"/>
      <c r="C23" s="367"/>
      <c r="D23" s="370"/>
      <c r="E23" s="358"/>
      <c r="F23" s="198" t="s">
        <v>846</v>
      </c>
      <c r="G23" s="34"/>
    </row>
    <row r="24" spans="1:7" ht="74.25" customHeight="1">
      <c r="A24" s="348"/>
      <c r="B24" s="368"/>
      <c r="C24" s="368"/>
      <c r="D24" s="371"/>
      <c r="E24" s="359"/>
      <c r="F24" s="37" t="s">
        <v>446</v>
      </c>
      <c r="G24" s="34"/>
    </row>
    <row r="25" spans="1:7" ht="72" customHeight="1">
      <c r="A25" s="348"/>
      <c r="B25" s="2" t="s">
        <v>468</v>
      </c>
      <c r="C25" s="37" t="s">
        <v>469</v>
      </c>
      <c r="D25" s="39" t="s">
        <v>2361</v>
      </c>
      <c r="E25" s="37" t="s">
        <v>2356</v>
      </c>
      <c r="F25" s="37" t="s">
        <v>471</v>
      </c>
      <c r="G25" s="34"/>
    </row>
    <row r="26" spans="1:7" ht="98.25" customHeight="1">
      <c r="A26" s="348"/>
      <c r="B26" s="363">
        <v>3</v>
      </c>
      <c r="C26" s="354" t="s">
        <v>72</v>
      </c>
      <c r="D26" s="360" t="s">
        <v>2362</v>
      </c>
      <c r="E26" s="357" t="s">
        <v>0</v>
      </c>
      <c r="F26" s="197" t="s">
        <v>66</v>
      </c>
      <c r="G26" s="34"/>
    </row>
    <row r="27" spans="1:7" ht="90" customHeight="1">
      <c r="A27" s="348"/>
      <c r="B27" s="364"/>
      <c r="C27" s="355"/>
      <c r="D27" s="361"/>
      <c r="E27" s="358"/>
      <c r="F27" s="198" t="s">
        <v>61</v>
      </c>
      <c r="G27" s="34"/>
    </row>
    <row r="28" spans="1:7" ht="19.5" customHeight="1">
      <c r="A28" s="348"/>
      <c r="B28" s="364"/>
      <c r="C28" s="355"/>
      <c r="D28" s="361"/>
      <c r="E28" s="358"/>
      <c r="F28" s="198" t="s">
        <v>62</v>
      </c>
      <c r="G28" s="34"/>
    </row>
    <row r="29" spans="1:7" ht="74.5" customHeight="1">
      <c r="A29" s="348"/>
      <c r="B29" s="364"/>
      <c r="C29" s="355"/>
      <c r="D29" s="361"/>
      <c r="E29" s="358"/>
      <c r="F29" s="198" t="s">
        <v>63</v>
      </c>
      <c r="G29" s="34"/>
    </row>
    <row r="30" spans="1:7" ht="62.5" customHeight="1">
      <c r="A30" s="348"/>
      <c r="B30" s="364"/>
      <c r="C30" s="355"/>
      <c r="D30" s="361"/>
      <c r="E30" s="358"/>
      <c r="F30" s="198" t="s">
        <v>64</v>
      </c>
      <c r="G30" s="34"/>
    </row>
    <row r="31" spans="1:7" ht="81" customHeight="1">
      <c r="A31" s="348"/>
      <c r="B31" s="364"/>
      <c r="C31" s="355"/>
      <c r="D31" s="361"/>
      <c r="E31" s="358"/>
      <c r="F31" s="198" t="s">
        <v>65</v>
      </c>
      <c r="G31" s="34"/>
    </row>
    <row r="32" spans="1:7" ht="48.75" customHeight="1">
      <c r="A32" s="348"/>
      <c r="B32" s="364"/>
      <c r="C32" s="355"/>
      <c r="D32" s="361"/>
      <c r="E32" s="358"/>
      <c r="F32" s="198" t="s">
        <v>68</v>
      </c>
      <c r="G32" s="34"/>
    </row>
    <row r="33" spans="1:7" ht="98.5" customHeight="1">
      <c r="A33" s="348"/>
      <c r="B33" s="364"/>
      <c r="C33" s="355"/>
      <c r="D33" s="361"/>
      <c r="E33" s="358"/>
      <c r="F33" s="198" t="s">
        <v>67</v>
      </c>
      <c r="G33" s="34"/>
    </row>
    <row r="34" spans="1:7" ht="89.25" customHeight="1">
      <c r="A34" s="348"/>
      <c r="B34" s="364"/>
      <c r="C34" s="355"/>
      <c r="D34" s="361"/>
      <c r="E34" s="358"/>
      <c r="F34" s="198" t="s">
        <v>69</v>
      </c>
      <c r="G34" s="34"/>
    </row>
    <row r="35" spans="1:7" ht="29.25" customHeight="1">
      <c r="A35" s="348"/>
      <c r="B35" s="364"/>
      <c r="C35" s="355"/>
      <c r="D35" s="361"/>
      <c r="E35" s="358"/>
      <c r="F35" s="198" t="s">
        <v>70</v>
      </c>
      <c r="G35" s="34"/>
    </row>
    <row r="36" spans="1:7" ht="144">
      <c r="A36" s="348"/>
      <c r="B36" s="365"/>
      <c r="C36" s="356"/>
      <c r="D36" s="362"/>
      <c r="E36" s="359"/>
      <c r="F36" s="199" t="s">
        <v>71</v>
      </c>
      <c r="G36" s="34"/>
    </row>
    <row r="37" spans="1:7" ht="120">
      <c r="A37" s="348"/>
      <c r="B37" s="171">
        <v>3.01</v>
      </c>
      <c r="C37" s="172" t="s">
        <v>72</v>
      </c>
      <c r="D37" s="39" t="s">
        <v>2363</v>
      </c>
      <c r="E37" s="200" t="s">
        <v>1351</v>
      </c>
      <c r="F37" s="201" t="s">
        <v>1457</v>
      </c>
      <c r="G37" s="34"/>
    </row>
    <row r="38" spans="1:7" ht="108">
      <c r="A38" s="348"/>
      <c r="B38" s="171">
        <v>3.02</v>
      </c>
      <c r="C38" s="172" t="s">
        <v>1384</v>
      </c>
      <c r="D38" s="39" t="s">
        <v>2364</v>
      </c>
      <c r="E38" s="200" t="s">
        <v>1399</v>
      </c>
      <c r="F38" s="201" t="s">
        <v>1458</v>
      </c>
      <c r="G38" s="34"/>
    </row>
    <row r="39" spans="1:7" ht="96">
      <c r="A39" s="348"/>
      <c r="B39" s="182">
        <v>4</v>
      </c>
      <c r="C39" s="181" t="s">
        <v>1554</v>
      </c>
      <c r="D39" s="39" t="s">
        <v>2365</v>
      </c>
      <c r="E39" s="37" t="s">
        <v>2307</v>
      </c>
      <c r="F39" s="37" t="s">
        <v>1555</v>
      </c>
      <c r="G39" s="34"/>
    </row>
    <row r="40" spans="1:7" ht="60">
      <c r="A40" s="348"/>
      <c r="B40" s="171">
        <v>4.01</v>
      </c>
      <c r="C40" s="181" t="s">
        <v>1554</v>
      </c>
      <c r="D40" s="39" t="s">
        <v>2367</v>
      </c>
      <c r="E40" s="37" t="s">
        <v>2321</v>
      </c>
      <c r="F40" s="37" t="s">
        <v>2326</v>
      </c>
      <c r="G40" s="34"/>
    </row>
    <row r="41" spans="1:7" ht="60">
      <c r="A41" s="348"/>
      <c r="B41" s="171" t="s">
        <v>2354</v>
      </c>
      <c r="C41" s="181" t="s">
        <v>1554</v>
      </c>
      <c r="D41" s="39" t="s">
        <v>2366</v>
      </c>
      <c r="E41" s="37" t="s">
        <v>2357</v>
      </c>
      <c r="F41" s="37" t="s">
        <v>2355</v>
      </c>
      <c r="G41" s="34"/>
    </row>
    <row r="42" spans="1:7" ht="60">
      <c r="A42" s="348"/>
      <c r="B42" s="171" t="s">
        <v>2399</v>
      </c>
      <c r="C42" s="181" t="s">
        <v>1554</v>
      </c>
      <c r="D42" s="39" t="s">
        <v>2406</v>
      </c>
      <c r="E42" s="37" t="s">
        <v>2356</v>
      </c>
      <c r="F42" s="37" t="s">
        <v>2400</v>
      </c>
      <c r="G42" s="34"/>
    </row>
    <row r="43" spans="1:7" ht="132">
      <c r="A43" s="348"/>
      <c r="B43" s="193">
        <v>4.0999999999999996</v>
      </c>
      <c r="C43" s="181" t="s">
        <v>2405</v>
      </c>
      <c r="D43" s="194">
        <v>42867</v>
      </c>
      <c r="E43" s="202" t="s">
        <v>2408</v>
      </c>
      <c r="F43" s="37" t="s">
        <v>2407</v>
      </c>
      <c r="G43" s="34"/>
    </row>
    <row r="44" spans="1:7" ht="84">
      <c r="A44" s="348"/>
      <c r="B44" s="193">
        <v>4.2</v>
      </c>
      <c r="C44" s="181" t="s">
        <v>2405</v>
      </c>
      <c r="D44" s="194">
        <v>42704</v>
      </c>
      <c r="E44" s="202" t="s">
        <v>2625</v>
      </c>
      <c r="F44" s="37" t="s">
        <v>2598</v>
      </c>
      <c r="G44" s="34"/>
    </row>
    <row r="45" spans="1:7" ht="156">
      <c r="A45" s="348"/>
      <c r="B45" s="243">
        <v>5</v>
      </c>
      <c r="C45" s="181" t="s">
        <v>2405</v>
      </c>
      <c r="D45" s="194">
        <v>42867</v>
      </c>
      <c r="E45" s="202" t="s">
        <v>13032</v>
      </c>
      <c r="F45" s="37" t="s">
        <v>12754</v>
      </c>
      <c r="G45" s="34"/>
    </row>
    <row r="46" spans="1:7" ht="48">
      <c r="A46" s="348"/>
      <c r="B46" s="193">
        <v>5.01</v>
      </c>
      <c r="C46" s="181" t="s">
        <v>2405</v>
      </c>
      <c r="D46" s="194">
        <v>42907</v>
      </c>
      <c r="E46" s="202" t="s">
        <v>13052</v>
      </c>
      <c r="F46" s="37" t="s">
        <v>12754</v>
      </c>
      <c r="G46" s="34"/>
    </row>
    <row r="47" spans="1:7" ht="72">
      <c r="A47" s="348"/>
      <c r="B47" s="193">
        <v>5.0999999999999996</v>
      </c>
      <c r="C47" s="181" t="s">
        <v>2405</v>
      </c>
      <c r="D47" s="194">
        <v>43070</v>
      </c>
      <c r="E47" s="202" t="s">
        <v>13247</v>
      </c>
      <c r="F47" s="37" t="s">
        <v>13248</v>
      </c>
      <c r="G47" s="34"/>
    </row>
    <row r="48" spans="1:7" ht="60">
      <c r="A48" s="348"/>
      <c r="B48" s="193">
        <v>5.1100000000000003</v>
      </c>
      <c r="C48" s="181" t="s">
        <v>13489</v>
      </c>
      <c r="D48" s="194">
        <v>43217</v>
      </c>
      <c r="E48" s="202" t="s">
        <v>13617</v>
      </c>
      <c r="F48" s="37" t="s">
        <v>13523</v>
      </c>
      <c r="G48" s="34"/>
    </row>
    <row r="49" spans="1:7" ht="60">
      <c r="A49" s="348"/>
      <c r="B49" s="193">
        <v>5.12</v>
      </c>
      <c r="C49" s="181" t="s">
        <v>13489</v>
      </c>
      <c r="D49" s="194">
        <v>43581</v>
      </c>
      <c r="E49" s="202" t="s">
        <v>13617</v>
      </c>
      <c r="F49" s="37" t="s">
        <v>14191</v>
      </c>
      <c r="G49" s="34"/>
    </row>
    <row r="50" spans="1:7" ht="84">
      <c r="A50" s="348"/>
      <c r="B50" s="243">
        <v>6</v>
      </c>
      <c r="C50" s="181" t="s">
        <v>13489</v>
      </c>
      <c r="D50" s="194">
        <v>43964</v>
      </c>
      <c r="E50" s="202" t="s">
        <v>14433</v>
      </c>
      <c r="F50" s="37" t="s">
        <v>14204</v>
      </c>
      <c r="G50" s="34"/>
    </row>
    <row r="51" spans="1:7" ht="48">
      <c r="A51" s="348"/>
      <c r="B51" s="193">
        <v>6.01</v>
      </c>
      <c r="C51" s="181" t="s">
        <v>13489</v>
      </c>
      <c r="D51" s="194">
        <v>43970</v>
      </c>
      <c r="E51" s="202" t="s">
        <v>15503</v>
      </c>
      <c r="F51" s="202" t="s">
        <v>14204</v>
      </c>
      <c r="G51" s="34"/>
    </row>
    <row r="52" spans="1:7" ht="14" thickBot="1">
      <c r="A52" s="349"/>
      <c r="B52" s="350" t="str">
        <f ca="1">OFFSET(L!$C$1,MATCH("General"&amp;"Cpy",L!$A:$A,0)-1,SL,,)</f>
        <v>© 2020 Responsible Minerals Initiative. All rights reserved.</v>
      </c>
      <c r="C52" s="350"/>
      <c r="D52" s="350"/>
      <c r="E52" s="350"/>
      <c r="F52" s="350"/>
      <c r="G52" s="35"/>
    </row>
    <row r="53" spans="1:7" ht="14"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baseColWidth="10" defaultColWidth="8.83203125" defaultRowHeight="13"/>
  <cols>
    <col min="1" max="1" width="20.6640625" style="76" customWidth="1"/>
    <col min="2" max="2" width="57.1640625" style="76" customWidth="1"/>
    <col min="3" max="16384" width="8.8320312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baseColWidth="10" defaultColWidth="8.83203125" defaultRowHeight="13"/>
  <cols>
    <col min="1" max="1" width="11.1640625" customWidth="1"/>
    <col min="2" max="2" width="25.832031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3203125" defaultRowHeight="13"/>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4">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6">
      <c r="A5" s="125"/>
      <c r="B5" s="114"/>
    </row>
    <row r="6" spans="1:2" ht="34">
      <c r="A6" s="124" t="str">
        <f ca="1">OFFSET(L!$C$1,MATCH("Instructions"&amp;ADDRESS(ROW(),COLUMN(),4),L!$A:$A,0)-1,SL,,)</f>
        <v>Instructions for completing Company Information questions (rows 8 - 22).
Provide comments in ENGLISH only</v>
      </c>
      <c r="B6" s="114" t="s">
        <v>1327</v>
      </c>
    </row>
    <row r="7" spans="1:2" ht="17">
      <c r="A7" s="294" t="str">
        <f ca="1">OFFSET(L!$C$1,MATCH("Instructions"&amp;ADDRESS(ROW(),COLUMN(),4),L!$A:$A,0)-1,SL,,)</f>
        <v xml:space="preserve">Note:  Entries with (*) are mandatory fields. </v>
      </c>
      <c r="B7" s="114"/>
    </row>
    <row r="8" spans="1:2" ht="34">
      <c r="A8" s="121" t="str">
        <f ca="1">OFFSET(L!$C$1,MATCH("Instructions"&amp;ADDRESS(ROW(),COLUMN(),4),L!$A:$A,0)-1,SL,,)</f>
        <v>1. Insert your company's Legal Name.  Please do not use abbreviations. In this field you have the option to add other commercial names, DBAs, etc.</v>
      </c>
      <c r="B8" s="114"/>
    </row>
    <row r="9" spans="1:2" ht="310"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4">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7">
      <c r="A15" s="121" t="str">
        <f ca="1">OFFSET(L!$C$1,MATCH("Instructions"&amp;ADDRESS(ROW(),COLUMN(),4),L!$A:$A,0)-1,SL,,)</f>
        <v>8. Insert the telephone number for the contact. This field is mandatory.</v>
      </c>
      <c r="B15" s="114"/>
    </row>
    <row r="16" spans="1:2" ht="51">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7">
      <c r="A17" s="121" t="str">
        <f ca="1">OFFSET(L!$C$1,MATCH("Instructions"&amp;ADDRESS(ROW(),COLUMN(),4),L!$A:$A,0)-1,SL,,)</f>
        <v>10. Insert the title for the Authorizing person. This field is optional.</v>
      </c>
      <c r="B17" s="114"/>
    </row>
    <row r="18" spans="1:2" ht="3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7">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4">
      <c r="A21" s="121" t="str">
        <f ca="1">OFFSET(L!$C$1,MATCH("Instructions"&amp;ADDRESS(ROW(),COLUMN(),4),L!$A:$A,0)-1,SL,,)</f>
        <v xml:space="preserve">14. As an example, the user may save the file name as:  companyname-date.xls (date as YYYY-MM-DD).  </v>
      </c>
      <c r="B21" s="114" t="s">
        <v>1327</v>
      </c>
    </row>
    <row r="22" spans="1:2" ht="16">
      <c r="A22" s="125"/>
      <c r="B22" s="114"/>
    </row>
    <row r="23" spans="1:2" ht="34">
      <c r="A23" s="124" t="str">
        <f ca="1">OFFSET(L!$C$1,MATCH("Instructions"&amp;ADDRESS(ROW(),COLUMN(),4),L!$A:$A,0)-1,SL,,)</f>
        <v>Instructions for completing the eight Due Diligence Questions (rows 24 - 71).
Provide answers in ENGLISH only</v>
      </c>
      <c r="B23" s="114" t="s">
        <v>1327</v>
      </c>
    </row>
    <row r="24" spans="1:2" ht="8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8">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4">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53">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2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20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8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7">
      <c r="A35" s="121" t="str">
        <f ca="1">OFFSET(L!$C$1,MATCH("Instructions"&amp;ADDRESS(ROW(),COLUMN(),4),L!$A:$A,0)-1,SL,,)</f>
        <v>Provide comments in the Comment sections as required to clarify your responses.</v>
      </c>
      <c r="B35" s="114"/>
    </row>
    <row r="36" spans="1:2" ht="16">
      <c r="A36" s="125"/>
      <c r="B36" s="114"/>
    </row>
    <row r="37" spans="1:2" ht="51">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53">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8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204">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7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53">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3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7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6">
      <c r="A47" s="125"/>
      <c r="B47" s="114"/>
    </row>
    <row r="48" spans="1:2" ht="34">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4">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4">
      <c r="A52" s="121" t="str">
        <f ca="1">OFFSET(L!$C$1,MATCH("Instructions"&amp;ADDRESS(ROW(),COLUMN(),4),L!$A:$A,0)-1,SL,,)</f>
        <v>2. Metal (*)   -   Use the pull down menu to select the metal for which you are entering smelter information.  This field is mandatory.</v>
      </c>
      <c r="B52" s="114"/>
    </row>
    <row r="53" spans="1:2" ht="68">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8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8">
      <c r="A58" s="121" t="str">
        <f ca="1">OFFSET(L!$C$1,MATCH("Instructions"&amp;ADDRESS(ROW(),COLUMN(),4),L!$A:$A,0)-1,SL,,)</f>
        <v>8. Smelter Street -  Provide the street name on which the smelter is located. This field is optional.</v>
      </c>
      <c r="B58" s="114" t="s">
        <v>1326</v>
      </c>
    </row>
    <row r="59" spans="1:2" ht="34">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204">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8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102">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102">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
      <c r="A67" s="126"/>
      <c r="B67" s="114"/>
    </row>
    <row r="68" spans="1:2" s="28" customFormat="1" ht="34.5" customHeight="1">
      <c r="A68" s="124" t="str">
        <f ca="1">OFFSET(L!$C$1,MATCH("Instructions"&amp;ADDRESS(ROW(),COLUMN(),4),L!$A:$A,0)-1,SL,,)</f>
        <v>TERMS AND CONDITIONS</v>
      </c>
      <c r="B68" s="114"/>
    </row>
    <row r="69" spans="1:2" s="28" customFormat="1" ht="16">
      <c r="A69" s="126"/>
      <c r="B69" s="114"/>
    </row>
    <row r="70" spans="1:2" ht="68">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75"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53">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8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4">
      <c r="A74" s="121"/>
      <c r="B74" s="114" t="s">
        <v>451</v>
      </c>
    </row>
    <row r="75" spans="1:2" ht="17">
      <c r="A75" s="121" t="str">
        <f ca="1">OFFSET(L!$C$1,MATCH("General"&amp;"Cpy",L!$A:$A,0)-1,SL,,)</f>
        <v>© 2020 Responsible Minerals Initiative. All rights reserved.</v>
      </c>
      <c r="B75" s="115"/>
    </row>
    <row r="76" spans="1:2" ht="16">
      <c r="A76" s="122" t="s">
        <v>1058</v>
      </c>
      <c r="B76" s="115"/>
    </row>
    <row r="77" spans="1:2" ht="17"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3203125" defaultRowHeight="13"/>
  <cols>
    <col min="1" max="1" width="1.6640625" style="113" customWidth="1"/>
    <col min="2" max="2" width="35.6640625" style="113" customWidth="1"/>
    <col min="3" max="3" width="105.6640625" style="113" customWidth="1"/>
    <col min="4" max="5" width="1.6640625" style="113" customWidth="1"/>
    <col min="6" max="6" width="4.6640625" style="113" customWidth="1"/>
    <col min="7" max="7" width="4.83203125" style="113" customWidth="1"/>
    <col min="8" max="16384" width="8.83203125" style="113"/>
  </cols>
  <sheetData>
    <row r="1" spans="1:5" ht="14"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19">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53">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51">
      <c r="A10" s="87"/>
      <c r="B10" s="74" t="str">
        <f ca="1">OFFSET(L!$C$1,MATCH("Definitions"&amp;ADDRESS(ROW(),COLUMN(),4),L!$A:$A,0)-1,SL,,)</f>
        <v>DRC</v>
      </c>
      <c r="C10" s="74" t="str">
        <f ca="1">OFFSET(L!$C$1,MATCH("Definitions"&amp;ADDRESS(ROW(),COLUMN(),4),L!$A:$A,0)-1,SL,,)</f>
        <v>Democratic Republic of Congo</v>
      </c>
      <c r="D10" s="376"/>
      <c r="E10" s="128" t="s">
        <v>1335</v>
      </c>
    </row>
    <row r="11" spans="1:5" ht="6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53">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20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7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7">
      <c r="A19" s="87"/>
      <c r="B19" s="74" t="str">
        <f ca="1">OFFSET(L!$C$1,MATCH("Definitions"&amp;ADDRESS(ROW(),COLUMN(),4),L!$A:$A,0)-1,SL,,)</f>
        <v>OECD</v>
      </c>
      <c r="C19" s="74" t="str">
        <f ca="1">OFFSET(L!$C$1,MATCH("Definitions"&amp;ADDRESS(ROW(),COLUMN(),4),L!$A:$A,0)-1,SL,,)</f>
        <v>Organisation for Economic Co-operation and Development</v>
      </c>
      <c r="D19" s="376"/>
      <c r="E19" s="128"/>
    </row>
    <row r="20" spans="1:5" ht="51">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7">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7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8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8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6">
      <c r="A32" s="87"/>
      <c r="B32" s="375" t="str">
        <f ca="1">OFFSET(L!$C$1,MATCH("General"&amp;"Cpy",L!$A:$A,0)-1,SL,,)</f>
        <v>© 2020 Responsible Minerals Initiative. All rights reserved.</v>
      </c>
      <c r="C32" s="375"/>
      <c r="D32" s="376"/>
      <c r="E32" s="128"/>
    </row>
    <row r="33" spans="1:4" ht="14" thickBot="1">
      <c r="A33" s="88"/>
      <c r="B33" s="185"/>
      <c r="C33" s="185"/>
      <c r="D33" s="377"/>
    </row>
    <row r="34" spans="1:4" ht="14"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B31" sqref="B31"/>
    </sheetView>
  </sheetViews>
  <sheetFormatPr baseColWidth="10" defaultColWidth="8.83203125" defaultRowHeight="13"/>
  <cols>
    <col min="1" max="1" width="1.83203125" customWidth="1"/>
    <col min="2" max="2" width="83.1640625" customWidth="1"/>
    <col min="3" max="3" width="1.6640625" customWidth="1"/>
    <col min="4" max="5" width="16.6640625" customWidth="1"/>
    <col min="6" max="6" width="1.6640625" customWidth="1"/>
    <col min="7" max="9" width="16.6640625" customWidth="1"/>
    <col min="10" max="10" width="17.83203125" customWidth="1"/>
    <col min="11" max="11" width="1.6640625" customWidth="1"/>
    <col min="12" max="12" width="3.6640625" style="113" hidden="1" customWidth="1"/>
    <col min="13" max="15" width="4.83203125" style="113" hidden="1" customWidth="1"/>
    <col min="16" max="23" width="9.1640625" hidden="1" customWidth="1"/>
    <col min="24" max="24" width="9.1640625" customWidth="1"/>
  </cols>
  <sheetData>
    <row r="1" spans="1:34" ht="17" thickTop="1">
      <c r="A1" s="397"/>
      <c r="B1" s="398"/>
      <c r="C1" s="398"/>
      <c r="D1" s="398"/>
      <c r="E1" s="398"/>
      <c r="F1" s="398"/>
      <c r="G1" s="398"/>
      <c r="H1" s="398"/>
      <c r="I1" s="398"/>
      <c r="J1" s="398"/>
      <c r="K1" s="399"/>
      <c r="L1" s="139"/>
      <c r="M1" s="130"/>
      <c r="N1" s="130"/>
      <c r="O1" s="131"/>
      <c r="P1" s="12"/>
      <c r="Q1" s="12"/>
      <c r="R1" s="12"/>
      <c r="S1" s="12"/>
      <c r="T1" s="12"/>
      <c r="U1" s="12"/>
      <c r="V1" s="12"/>
      <c r="W1" s="12"/>
      <c r="X1" s="12"/>
      <c r="Y1" s="12"/>
      <c r="Z1" s="12"/>
      <c r="AA1" s="12"/>
      <c r="AB1" s="12"/>
      <c r="AC1" s="12"/>
      <c r="AD1" s="12"/>
      <c r="AE1" s="12"/>
      <c r="AF1" s="12"/>
      <c r="AG1" s="12"/>
      <c r="AH1" s="12"/>
    </row>
    <row r="2" spans="1:34" ht="82.5" customHeight="1">
      <c r="A2" s="45"/>
      <c r="B2" s="166"/>
      <c r="C2" s="46"/>
      <c r="D2" s="400" t="str">
        <f ca="1">OFFSET(L!$C$1,MATCH("Declaration"&amp;ADDRESS(ROW(),COLUMN(),4),L!$A:$A,0)-1,SL,,)</f>
        <v>Conflict Minerals Reporting Template (CMRT)</v>
      </c>
      <c r="E2" s="401"/>
      <c r="F2" s="401"/>
      <c r="G2" s="401"/>
      <c r="H2" s="401"/>
      <c r="I2" s="401"/>
      <c r="J2" s="402"/>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0"/>
      <c r="G3" s="410"/>
      <c r="H3" s="410"/>
      <c r="I3" s="184"/>
      <c r="J3" s="168" t="s">
        <v>15505</v>
      </c>
      <c r="K3" s="47"/>
      <c r="L3" s="139"/>
      <c r="M3" s="130"/>
      <c r="N3" s="130"/>
      <c r="O3" s="131"/>
      <c r="P3" s="144">
        <f>MATCH($D$3,LN,0)</f>
        <v>1</v>
      </c>
    </row>
    <row r="4" spans="1:34" ht="16">
      <c r="A4" s="45"/>
      <c r="B4" s="406" t="str">
        <f ca="1">OFFSET(L!$C$1,MATCH("Declaration"&amp;ADDRESS(ROW(),COLUMN(),4),L!$A:$A,0)-1,SL,,)</f>
        <v>The purpose of this document is to collect sourcing information on tin, tantalum, tungsten and gold used in products</v>
      </c>
      <c r="C4" s="406"/>
      <c r="D4" s="406"/>
      <c r="E4" s="406"/>
      <c r="F4" s="406"/>
      <c r="G4" s="406"/>
      <c r="H4" s="406"/>
      <c r="I4" s="411" t="str">
        <f ca="1">OFFSET(L!$C$1,MATCH("Declaration"&amp;ADDRESS(ROW(),COLUMN(),4),L!$A:$A,0)-1,SL,,)</f>
        <v>Link to Terms &amp; Conditions</v>
      </c>
      <c r="J4" s="411"/>
      <c r="K4" s="47"/>
      <c r="L4" s="141"/>
      <c r="M4" s="130"/>
      <c r="N4" s="130"/>
      <c r="O4" s="131"/>
      <c r="P4" s="12"/>
      <c r="Q4" s="12"/>
      <c r="R4" s="12"/>
      <c r="S4" s="12"/>
      <c r="T4" s="12"/>
      <c r="U4" s="12"/>
      <c r="V4" s="12"/>
      <c r="W4" s="12"/>
      <c r="X4" s="12"/>
      <c r="Y4" s="12"/>
      <c r="Z4" s="12"/>
      <c r="AA4" s="12"/>
      <c r="AB4" s="12"/>
      <c r="AC4" s="12"/>
      <c r="AD4" s="12"/>
      <c r="AE4" s="12"/>
      <c r="AF4" s="12"/>
      <c r="AG4" s="12"/>
      <c r="AH4" s="12"/>
    </row>
    <row r="5" spans="1:34" ht="16">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4">
      <c r="A6" s="45"/>
      <c r="B6" s="406" t="str">
        <f ca="1">OFFSET(L!$C$1,MATCH("Declaration"&amp;ADDRESS(ROW(),COLUMN(),4),L!$A:$A,0)-1,SL,,)</f>
        <v>Mandatory fields are noted with an asterisk (*).  Consult the instructions tab for guidance on how to answer each question.</v>
      </c>
      <c r="C6" s="406"/>
      <c r="D6" s="406"/>
      <c r="E6" s="406"/>
      <c r="F6" s="406"/>
      <c r="G6" s="406"/>
      <c r="H6" s="406"/>
      <c r="I6" s="406"/>
      <c r="J6" s="406"/>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6">
      <c r="A7" s="45"/>
      <c r="B7" s="415" t="str">
        <f ca="1">OFFSET(L!$C$1,MATCH("Declaration"&amp;ADDRESS(ROW(),COLUMN(),4),L!$A:$A,0)-1,SL,,)</f>
        <v>Company Information</v>
      </c>
      <c r="C7" s="415"/>
      <c r="D7" s="415"/>
      <c r="E7" s="415"/>
      <c r="F7" s="415"/>
      <c r="G7" s="415"/>
      <c r="H7" s="415"/>
      <c r="I7" s="415"/>
      <c r="J7" s="415"/>
      <c r="K7" s="47"/>
      <c r="L7" s="141"/>
      <c r="M7" s="130"/>
      <c r="N7" s="130"/>
      <c r="O7" s="131"/>
      <c r="P7" s="12"/>
      <c r="Q7" s="12"/>
      <c r="R7" s="12"/>
      <c r="S7" s="12"/>
      <c r="T7" s="12"/>
      <c r="U7" s="12"/>
      <c r="V7" s="12"/>
      <c r="W7" s="12"/>
      <c r="X7" s="12"/>
      <c r="Y7" s="12"/>
      <c r="Z7" s="12"/>
      <c r="AA7" s="12"/>
      <c r="AB7" s="12"/>
      <c r="AC7" s="12"/>
      <c r="AD7" s="12"/>
      <c r="AE7" s="12"/>
      <c r="AF7" s="12"/>
      <c r="AG7" s="12"/>
      <c r="AH7" s="12"/>
    </row>
    <row r="8" spans="1:34" ht="16">
      <c r="A8" s="49"/>
      <c r="B8" s="86" t="str">
        <f ca="1">OFFSET(L!$C$1,MATCH("Declaration"&amp;ADDRESS(ROW(),COLUMN(),4),L!$A:$A,0)-1,SL,,)</f>
        <v>Company Name (*):</v>
      </c>
      <c r="C8" s="89"/>
      <c r="D8" s="403" t="s">
        <v>15506</v>
      </c>
      <c r="E8" s="404"/>
      <c r="F8" s="404"/>
      <c r="G8" s="404"/>
      <c r="H8" s="404"/>
      <c r="I8" s="404"/>
      <c r="J8" s="405"/>
      <c r="K8" s="50"/>
      <c r="L8" s="141"/>
      <c r="M8" s="130"/>
      <c r="N8" s="130"/>
      <c r="O8" s="131"/>
      <c r="P8" s="12"/>
      <c r="Q8" s="12"/>
      <c r="R8" s="12"/>
      <c r="S8" s="12"/>
      <c r="T8" s="12"/>
      <c r="U8" s="12"/>
      <c r="V8" s="12"/>
      <c r="W8" s="12"/>
      <c r="X8" s="12"/>
      <c r="Y8" s="12"/>
      <c r="Z8" s="12"/>
      <c r="AA8" s="12"/>
      <c r="AB8" s="12"/>
      <c r="AC8" s="12"/>
      <c r="AD8" s="12"/>
      <c r="AE8" s="12"/>
      <c r="AF8" s="12"/>
      <c r="AG8" s="12"/>
      <c r="AH8" s="12"/>
    </row>
    <row r="9" spans="1:34" ht="16">
      <c r="A9" s="49"/>
      <c r="B9" s="86" t="str">
        <f ca="1">OFFSET(L!$C$1,MATCH("Declaration"&amp;ADDRESS(ROW(),COLUMN(),4),L!$A:$A,0)-1,SL,,)</f>
        <v>Declaration Scope or Class (*):</v>
      </c>
      <c r="C9" s="89"/>
      <c r="D9" s="412" t="s">
        <v>504</v>
      </c>
      <c r="E9" s="413"/>
      <c r="F9" s="413"/>
      <c r="G9" s="414"/>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 customHeight="1">
      <c r="A10" s="49"/>
      <c r="B10" s="416" t="str">
        <f ca="1">OFFSET(L!$C$1,MATCH("Declaration"&amp;ADDRESS(ROW(),COLUMN(),4)&amp;LEFT($D$9,1),L!$A:$A,0)-1,SL,,)</f>
        <v>Description of Scope:</v>
      </c>
      <c r="C10" s="151"/>
      <c r="D10" s="407"/>
      <c r="E10" s="408"/>
      <c r="F10" s="408"/>
      <c r="G10" s="408"/>
      <c r="H10" s="408"/>
      <c r="I10" s="408"/>
      <c r="J10" s="409"/>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
      <c r="A11" s="49"/>
      <c r="B11" s="417"/>
      <c r="C11" s="151"/>
      <c r="D11" s="423" t="str">
        <f ca="1">IF(D9=Q9,OFFSET(L!$C$1,MATCH("Declaration"&amp;ADDRESS(ROW(),COLUMN(),4),L!$A:$A,0)-1,SL,,),"")</f>
        <v/>
      </c>
      <c r="E11" s="424"/>
      <c r="F11" s="424"/>
      <c r="G11" s="424"/>
      <c r="H11" s="424"/>
      <c r="I11" s="424"/>
      <c r="J11" s="42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
      <c r="A12" s="49"/>
      <c r="B12" s="51" t="str">
        <f ca="1">OFFSET(L!$C$1,MATCH("Declaration"&amp;ADDRESS(ROW(),COLUMN(),4),L!$A:$A,0)-1,SL,,)</f>
        <v>Company Unique ID:</v>
      </c>
      <c r="C12" s="90"/>
      <c r="D12" s="389"/>
      <c r="E12" s="390"/>
      <c r="F12" s="390"/>
      <c r="G12" s="390"/>
      <c r="H12" s="390"/>
      <c r="I12" s="390"/>
      <c r="J12" s="391"/>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
      <c r="A13" s="49"/>
      <c r="B13" s="51" t="str">
        <f ca="1">OFFSET(L!$C$1,MATCH("Declaration"&amp;ADDRESS(ROW(),COLUMN(),4),L!$A:$A,0)-1,SL,,)</f>
        <v>Company Unique ID Authority:</v>
      </c>
      <c r="C13" s="90"/>
      <c r="D13" s="389"/>
      <c r="E13" s="390"/>
      <c r="F13" s="390"/>
      <c r="G13" s="390"/>
      <c r="H13" s="390"/>
      <c r="I13" s="390"/>
      <c r="J13" s="391"/>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
      <c r="A14" s="49"/>
      <c r="B14" s="51" t="str">
        <f ca="1">OFFSET(L!$C$1,MATCH("Declaration"&amp;ADDRESS(ROW(),COLUMN(),4),L!$A:$A,0)-1,SL,,)</f>
        <v>Address:</v>
      </c>
      <c r="C14" s="90"/>
      <c r="D14" s="389"/>
      <c r="E14" s="390"/>
      <c r="F14" s="390"/>
      <c r="G14" s="390"/>
      <c r="H14" s="390"/>
      <c r="I14" s="390"/>
      <c r="J14" s="391"/>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
      <c r="A15" s="49"/>
      <c r="B15" s="51" t="str">
        <f ca="1">OFFSET(L!$C$1,MATCH("Declaration"&amp;ADDRESS(ROW(),COLUMN(),4),L!$A:$A,0)-1,SL,,)</f>
        <v>Contact Name (*):</v>
      </c>
      <c r="C15" s="90"/>
      <c r="D15" s="429" t="s">
        <v>15507</v>
      </c>
      <c r="E15" s="445"/>
      <c r="F15" s="445"/>
      <c r="G15" s="445"/>
      <c r="H15" s="445"/>
      <c r="I15" s="445"/>
      <c r="J15" s="43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
      <c r="A16" s="49"/>
      <c r="B16" s="51" t="str">
        <f ca="1">OFFSET(L!$C$1,MATCH("Declaration"&amp;ADDRESS(ROW(),COLUMN(),4),L!$A:$A,0)-1,SL,,)</f>
        <v>Email – Contact (*):</v>
      </c>
      <c r="C16" s="90"/>
      <c r="D16" s="389" t="s">
        <v>15508</v>
      </c>
      <c r="E16" s="390"/>
      <c r="F16" s="390"/>
      <c r="G16" s="390"/>
      <c r="H16" s="390"/>
      <c r="I16" s="390"/>
      <c r="J16" s="391"/>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
      <c r="A17" s="49"/>
      <c r="B17" s="51" t="str">
        <f ca="1">OFFSET(L!$C$1,MATCH("Declaration"&amp;ADDRESS(ROW(),COLUMN(),4),L!$A:$A,0)-1,SL,,)</f>
        <v>Phone – Contact (*):</v>
      </c>
      <c r="C17" s="90"/>
      <c r="D17" s="429" t="s">
        <v>15509</v>
      </c>
      <c r="E17" s="445"/>
      <c r="F17" s="445"/>
      <c r="G17" s="445"/>
      <c r="H17" s="445"/>
      <c r="I17" s="445"/>
      <c r="J17" s="43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429" t="s">
        <v>15510</v>
      </c>
      <c r="E18" s="445"/>
      <c r="F18" s="445"/>
      <c r="G18" s="445"/>
      <c r="H18" s="445"/>
      <c r="I18" s="445"/>
      <c r="J18" s="43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0"/>
      <c r="D19" s="429" t="s">
        <v>15511</v>
      </c>
      <c r="E19" s="445"/>
      <c r="F19" s="445"/>
      <c r="G19" s="445"/>
      <c r="H19" s="445"/>
      <c r="I19" s="445"/>
      <c r="J19" s="43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0"/>
      <c r="D20" s="407" t="s">
        <v>15512</v>
      </c>
      <c r="E20" s="408"/>
      <c r="F20" s="408"/>
      <c r="G20" s="408"/>
      <c r="H20" s="408"/>
      <c r="I20" s="408"/>
      <c r="J20" s="40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
      <c r="A21" s="49"/>
      <c r="B21" s="51" t="str">
        <f ca="1">OFFSET(L!$C$1,MATCH("Declaration"&amp;ADDRESS(ROW(),COLUMN(),4),L!$A:$A,0)-1,SL,,)</f>
        <v>Phone - Authorizer:</v>
      </c>
      <c r="C21" s="163"/>
      <c r="D21" s="446" t="s">
        <v>15509</v>
      </c>
      <c r="E21" s="447"/>
      <c r="F21" s="447"/>
      <c r="G21" s="447"/>
      <c r="H21" s="447"/>
      <c r="I21" s="447"/>
      <c r="J21" s="44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86">
        <v>44022</v>
      </c>
      <c r="E22" s="38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0"/>
      <c r="E23" s="420"/>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
      <c r="A24" s="53"/>
      <c r="B24" s="388" t="str">
        <f ca="1">OFFSET(L!$C$1,MATCH("Declaration"&amp;ADDRESS(ROW(),COLUMN(),4),L!$A:$A,0)-1,SL,,)</f>
        <v>Answer the following questions 1 - 8 based on the declaration scope indicated above</v>
      </c>
      <c r="C24" s="388"/>
      <c r="D24" s="388"/>
      <c r="E24" s="388"/>
      <c r="F24" s="388"/>
      <c r="G24" s="388"/>
      <c r="H24" s="388"/>
      <c r="I24" s="388"/>
      <c r="J24" s="38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51">
      <c r="A25" s="52"/>
      <c r="B25" s="55" t="str">
        <f ca="1">OFFSET(L!$C$1,MATCH("Declaration"&amp;ADDRESS(ROW(),COLUMN(),4),L!$A:$A,0)-1,SL,,)</f>
        <v>1) Is any 3TG intentionally added or used in the product(s) or in the production process? (*)</v>
      </c>
      <c r="C25" s="20"/>
      <c r="D25" s="421" t="str">
        <f ca="1">OFFSET(L!$C$1,MATCH("Declaration"&amp;ADDRESS(ROW(),COLUMN(),4),L!$A:$A,0)-1,SL,,)</f>
        <v>Answer</v>
      </c>
      <c r="E25" s="421"/>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 xml:space="preserve">Tin  </v>
      </c>
      <c r="C27" s="46"/>
      <c r="D27" s="378" t="s">
        <v>499</v>
      </c>
      <c r="E27" s="379"/>
      <c r="F27" s="15"/>
      <c r="G27" s="380"/>
      <c r="H27" s="381"/>
      <c r="I27" s="381"/>
      <c r="J27" s="382"/>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 xml:space="preserve">Gold  </v>
      </c>
      <c r="C28" s="46"/>
      <c r="D28" s="378" t="s">
        <v>499</v>
      </c>
      <c r="E28" s="379"/>
      <c r="F28" s="15"/>
      <c r="G28" s="380"/>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 customHeight="1">
      <c r="A31" s="52"/>
      <c r="B31" s="55" t="str">
        <f ca="1">OFFSET(L!$C$1,MATCH("Declaration"&amp;ADDRESS(ROW(),COLUMN(),4),L!$A:$A,0)-1,SL,,)&amp;Q$37</f>
        <v>2) Does any 3TG remain in the product(s)?</v>
      </c>
      <c r="C31" s="13"/>
      <c r="D31" s="385" t="str">
        <f ca="1">D25</f>
        <v>Answer</v>
      </c>
      <c r="E31" s="385"/>
      <c r="F31" s="21"/>
      <c r="G31" s="55" t="str">
        <f ca="1">G25</f>
        <v>Comments</v>
      </c>
      <c r="H31" s="55"/>
      <c r="I31" s="55"/>
      <c r="J31" s="96"/>
      <c r="K31" s="47"/>
      <c r="L31" s="136" t="s">
        <v>1266</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3">
      <c r="A32" s="52"/>
      <c r="B32" s="51" t="str">
        <f ca="1">B26</f>
        <v xml:space="preserve">Tantalum  </v>
      </c>
      <c r="C32" s="13"/>
      <c r="D32" s="392"/>
      <c r="E32" s="393"/>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 xml:space="preserve">Tin  </v>
      </c>
      <c r="C33" s="13"/>
      <c r="D33" s="378"/>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 xml:space="preserve">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85" t="str">
        <f ca="1">D25</f>
        <v>Answer</v>
      </c>
      <c r="E37" s="385"/>
      <c r="F37" s="21"/>
      <c r="G37" s="55" t="str">
        <f ca="1">G25</f>
        <v>Comments</v>
      </c>
      <c r="H37" s="419"/>
      <c r="I37" s="419"/>
      <c r="J37" s="419"/>
      <c r="K37" s="47"/>
      <c r="L37" s="136" t="s">
        <v>1266</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 xml:space="preserve">Tin  </v>
      </c>
      <c r="C39" s="13"/>
      <c r="D39" s="378"/>
      <c r="E39" s="379"/>
      <c r="F39" s="58"/>
      <c r="G39" s="380"/>
      <c r="H39" s="381"/>
      <c r="I39" s="381"/>
      <c r="J39" s="382"/>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 xml:space="preserve">Gold  </v>
      </c>
      <c r="C40" s="13"/>
      <c r="D40" s="378"/>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 customHeight="1">
      <c r="A43" s="52"/>
      <c r="B43" s="55" t="str">
        <f ca="1">OFFSET(L!$C$1,MATCH("Declaration"&amp;ADDRESS(ROW(),COLUMN(),4),L!$A:$A,0)-1,SL,,)&amp;Q$37</f>
        <v>4) Do any of the smelters in your supply chain source the 3TG from conflict-affected and high-risk areas?</v>
      </c>
      <c r="C43" s="13"/>
      <c r="D43" s="385" t="str">
        <f ca="1">D25</f>
        <v>Answer</v>
      </c>
      <c r="E43" s="385"/>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25"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25" customHeight="1">
      <c r="A45" s="52"/>
      <c r="B45" s="51" t="str">
        <f ca="1">OFFSET(L!$C$1,MATCH("Declaration"&amp;ADDRESS(ROW(),COLUMN(),4),L!$A:$A,0)-1,SL,,)&amp;P45</f>
        <v xml:space="preserve">Tin  </v>
      </c>
      <c r="C45" s="13"/>
      <c r="D45" s="378"/>
      <c r="E45" s="379"/>
      <c r="F45" s="58"/>
      <c r="G45" s="380"/>
      <c r="H45" s="381"/>
      <c r="I45" s="381"/>
      <c r="J45" s="382"/>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25" customHeight="1">
      <c r="A46" s="52"/>
      <c r="B46" s="51" t="str">
        <f ca="1">OFFSET(L!$C$1,MATCH("Declaration"&amp;ADDRESS(ROW(),COLUMN(),4),L!$A:$A,0)-1,SL,,)&amp;P46</f>
        <v xml:space="preserve">Gold  </v>
      </c>
      <c r="C46" s="13"/>
      <c r="D46" s="378"/>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25"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2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 xml:space="preserve">Tin  </v>
      </c>
      <c r="C51" s="13"/>
      <c r="D51" s="378"/>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 xml:space="preserve">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 customHeight="1">
      <c r="A55" s="52"/>
      <c r="B55" s="161" t="str">
        <f ca="1">OFFSET(L!$C$1,MATCH("Declaration"&amp;ADDRESS(ROW(),COLUMN(),4),L!$A:$A,0)-1,SL,,)&amp;Q$37</f>
        <v xml:space="preserve">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 xml:space="preserve">Tantalum  </v>
      </c>
      <c r="C56" s="46"/>
      <c r="D56" s="383"/>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 xml:space="preserve">Tin  </v>
      </c>
      <c r="C57" s="46"/>
      <c r="D57" s="383"/>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 xml:space="preserve">Gold  </v>
      </c>
      <c r="C58" s="46"/>
      <c r="D58" s="383"/>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 xml:space="preserve">Tungsten  </v>
      </c>
      <c r="C59" s="46"/>
      <c r="D59" s="383"/>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51">
      <c r="A61" s="52"/>
      <c r="B61" s="161" t="str">
        <f ca="1">OFFSET(L!$C$1,MATCH("Declaration"&amp;ADDRESS(ROW(),COLUMN(),4),L!$A:$A,0)-1,SL,,)&amp;Q$37</f>
        <v xml:space="preserve">7) Have you identified all of the smelters supplying the 3TG to your supply chain? </v>
      </c>
      <c r="C61" s="13"/>
      <c r="D61" s="385" t="str">
        <f ca="1">D25</f>
        <v>Answer</v>
      </c>
      <c r="E61" s="385"/>
      <c r="F61" s="21"/>
      <c r="G61" s="55" t="str">
        <f ca="1">G25</f>
        <v>Comments</v>
      </c>
      <c r="H61" s="418"/>
      <c r="I61" s="418"/>
      <c r="J61" s="418"/>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 xml:space="preserve">Tantalum  </v>
      </c>
      <c r="C62" s="13"/>
      <c r="D62" s="392"/>
      <c r="E62" s="393"/>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 xml:space="preserve">Tin  </v>
      </c>
      <c r="C63" s="13"/>
      <c r="D63" s="378"/>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 xml:space="preserve">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51">
      <c r="A67" s="52"/>
      <c r="B67" s="55" t="str">
        <f ca="1">OFFSET(L!$C$1,MATCH("Declaration"&amp;ADDRESS(ROW(),COLUMN(),4),L!$A:$A,0)-1,SL,,)&amp;Q$37</f>
        <v xml:space="preserve">8) Has all applicable smelter information received by your company been reported in this declaration? </v>
      </c>
      <c r="C67" s="13"/>
      <c r="D67" s="385" t="str">
        <f ca="1">D25</f>
        <v>Answer</v>
      </c>
      <c r="E67" s="385"/>
      <c r="F67" s="21"/>
      <c r="G67" s="55" t="str">
        <f ca="1">G25</f>
        <v>Comments</v>
      </c>
      <c r="H67" s="418" t="str">
        <f>IF(Q75="(*)","Click here to enter smelter names","")</f>
        <v/>
      </c>
      <c r="I67" s="418"/>
      <c r="J67" s="418"/>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 xml:space="preserve">Tin  </v>
      </c>
      <c r="C69" s="46"/>
      <c r="D69" s="378"/>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 xml:space="preserve">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
      <c r="A73" s="52"/>
      <c r="B73" s="432" t="str">
        <f ca="1">OFFSET(L!$C$1,MATCH("Declaration"&amp;ADDRESS(ROW(),COLUMN(),4),L!$A:$A,0)-1,SL,,)</f>
        <v>Answer the Following Questions at a Company Level</v>
      </c>
      <c r="C73" s="432"/>
      <c r="D73" s="432"/>
      <c r="E73" s="432"/>
      <c r="F73" s="432"/>
      <c r="G73" s="432"/>
      <c r="H73" s="432"/>
      <c r="I73" s="432"/>
      <c r="J73" s="432"/>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7">
      <c r="A74" s="62"/>
      <c r="B74" s="63" t="str">
        <f ca="1">OFFSET(L!$C$1,MATCH("Declaration"&amp;ADDRESS(ROW(),COLUMN(),4),L!$A:$A,0)-1,SL,,)</f>
        <v>Question</v>
      </c>
      <c r="C74" s="94"/>
      <c r="D74" s="421" t="str">
        <f ca="1">D25</f>
        <v>Answer</v>
      </c>
      <c r="E74" s="421"/>
      <c r="F74" s="64"/>
      <c r="G74" s="421" t="str">
        <f ca="1">G25</f>
        <v>Comments</v>
      </c>
      <c r="H74" s="421" t="e">
        <f>HLOOKUP(SL,LT,$O74,0)</f>
        <v>#NAME?</v>
      </c>
      <c r="I74" s="421"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4">
      <c r="A75" s="52"/>
      <c r="B75" s="67" t="str">
        <f ca="1">OFFSET(L!$C$1,MATCH("Declaration"&amp;ADDRESS(ROW(),COLUMN(),4),L!$A:$A,0)-1,SL,,)&amp;$Q$37</f>
        <v>A. Have you established a responsible minerals sourcing policy?</v>
      </c>
      <c r="C75" s="68"/>
      <c r="D75" s="378"/>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
      <c r="A76" s="52"/>
      <c r="B76" s="69"/>
      <c r="C76" s="15"/>
      <c r="D76" s="1"/>
      <c r="E76" s="1"/>
      <c r="F76" s="15"/>
      <c r="G76" s="422"/>
      <c r="H76" s="422"/>
      <c r="I76" s="422"/>
      <c r="J76" s="422"/>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5" customHeight="1">
      <c r="A77" s="52"/>
      <c r="B77" s="67" t="str">
        <f ca="1">OFFSET(L!$C$1,MATCH("Declaration"&amp;ADDRESS(ROW(),COLUMN(),4),L!$A:$A,0)-1,SL,,)&amp;$Q$37</f>
        <v>B. Is your responsible minerals sourcing policy publicly available on your website? (Note – If yes, the user shall specify the URL in the comment field.)</v>
      </c>
      <c r="C77" s="68"/>
      <c r="D77" s="378"/>
      <c r="E77" s="379"/>
      <c r="F77" s="68"/>
      <c r="G77" s="394"/>
      <c r="H77" s="395"/>
      <c r="I77" s="395"/>
      <c r="J77" s="396"/>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78"/>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78"/>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78"/>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429"/>
      <c r="E85" s="430"/>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
      <c r="A86" s="52"/>
      <c r="B86" s="72"/>
      <c r="C86" s="15"/>
      <c r="D86" s="1"/>
      <c r="E86" s="1"/>
      <c r="F86" s="16"/>
      <c r="G86" s="422"/>
      <c r="H86" s="422"/>
      <c r="I86" s="422"/>
      <c r="J86" s="422"/>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5" customHeight="1">
      <c r="A87" s="52"/>
      <c r="B87" s="67" t="str">
        <f ca="1">OFFSET(L!$C$1,MATCH("Declaration"&amp;ADDRESS(ROW(),COLUMN(),4),L!$A:$A,0)-1,SL,,)&amp;$Q$37</f>
        <v>G. Does your review process include corrective action management?</v>
      </c>
      <c r="C87" s="68"/>
      <c r="D87" s="378"/>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
      <c r="A88" s="52"/>
      <c r="B88" s="69"/>
      <c r="C88" s="15"/>
      <c r="D88" s="1"/>
      <c r="E88" s="1"/>
      <c r="F88" s="16"/>
      <c r="G88" s="431"/>
      <c r="H88" s="431"/>
      <c r="I88" s="431"/>
      <c r="J88" s="431"/>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4">
      <c r="A89" s="52"/>
      <c r="B89" s="67" t="str">
        <f ca="1">OFFSET(L!$C$1,MATCH("Declaration"&amp;ADDRESS(ROW(),COLUMN(),4),L!$A:$A,0)-1,SL,,)&amp;$Q$37</f>
        <v>H. Is your company required to file an annual conflict minerals disclosure?</v>
      </c>
      <c r="C89" s="68"/>
      <c r="D89" s="378"/>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
      <c r="A90" s="52"/>
      <c r="B90" s="428" t="str">
        <f>IF(OR($D$8="",$I$3=""),"","Click here to check required fields completion")</f>
        <v/>
      </c>
      <c r="C90" s="428"/>
      <c r="D90" s="428"/>
      <c r="E90" s="428"/>
      <c r="F90" s="428"/>
      <c r="G90" s="428"/>
      <c r="H90" s="428"/>
      <c r="I90" s="428"/>
      <c r="J90" s="428"/>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7" thickBot="1">
      <c r="A91" s="426" t="str">
        <f ca="1">OFFSET(L!$C$1,MATCH("General"&amp;"Cpy",L!$A:$A,0)-1,SL,,)</f>
        <v>© 2020 Responsible Minerals Initiative. All rights reserved.</v>
      </c>
      <c r="B91" s="427"/>
      <c r="C91" s="427"/>
      <c r="D91" s="427"/>
      <c r="E91" s="427"/>
      <c r="F91" s="427"/>
      <c r="G91" s="427"/>
      <c r="H91" s="427"/>
      <c r="I91" s="427"/>
      <c r="J91" s="427"/>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7"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7" hidden="1">
      <c r="B98" s="67" t="s">
        <v>500</v>
      </c>
    </row>
    <row r="99" spans="2:2" ht="16" hidden="1">
      <c r="B99" s="223">
        <v>1</v>
      </c>
    </row>
    <row r="100" spans="2:2" ht="17" hidden="1">
      <c r="B100" s="292" t="s">
        <v>2626</v>
      </c>
    </row>
    <row r="101" spans="2:2" ht="17" hidden="1">
      <c r="B101" s="292" t="s">
        <v>2627</v>
      </c>
    </row>
    <row r="102" spans="2:2" ht="17" hidden="1">
      <c r="B102" s="292" t="s">
        <v>2628</v>
      </c>
    </row>
    <row r="103" spans="2:2" ht="17" hidden="1">
      <c r="B103" s="292" t="s">
        <v>2629</v>
      </c>
    </row>
    <row r="104" spans="2:2" ht="17" hidden="1">
      <c r="B104" s="292" t="s">
        <v>501</v>
      </c>
    </row>
    <row r="105" spans="2:2" ht="17" hidden="1">
      <c r="B105" s="292" t="s">
        <v>15442</v>
      </c>
    </row>
    <row r="106" spans="2:2" ht="17" hidden="1">
      <c r="B106" s="292" t="s">
        <v>12721</v>
      </c>
    </row>
    <row r="107" spans="2:2" ht="17" hidden="1">
      <c r="B107" s="292" t="s">
        <v>499</v>
      </c>
    </row>
    <row r="108" spans="2:2" ht="17" hidden="1">
      <c r="B108" s="292" t="s">
        <v>14352</v>
      </c>
    </row>
    <row r="109" spans="2:2" ht="17" hidden="1">
      <c r="B109" s="292" t="s">
        <v>14354</v>
      </c>
    </row>
    <row r="110" spans="2:2" ht="17" hidden="1">
      <c r="B110" s="292" t="s">
        <v>14355</v>
      </c>
    </row>
    <row r="111" spans="2:2" ht="17"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8" priority="70" stopIfTrue="1">
      <formula>AND(OR($D$26="No",AND($D$26="Yes",$D$32="No")),OR($D$27="No",AND($D$27="Yes",$D$33="No")),OR($D$28="No",AND($D$28="Yes",$D$34="No")),OR($D$29="No",AND($D$29="Yes",$D$35="No")))</formula>
    </cfRule>
    <cfRule type="expression" dxfId="107" priority="71" stopIfTrue="1">
      <formula>IF(D75="",TRUE)</formula>
    </cfRule>
  </conditionalFormatting>
  <conditionalFormatting sqref="G77:J77">
    <cfRule type="expression" dxfId="106" priority="42" stopIfTrue="1">
      <formula>IF(AND($D$77="Yes",$G$77=""),TRUE)</formula>
    </cfRule>
  </conditionalFormatting>
  <conditionalFormatting sqref="D26:E26">
    <cfRule type="expression" dxfId="105" priority="122" stopIfTrue="1">
      <formula>IF($D$26="",TRUE)</formula>
    </cfRule>
  </conditionalFormatting>
  <conditionalFormatting sqref="D27:E27">
    <cfRule type="expression" dxfId="104" priority="129" stopIfTrue="1">
      <formula>IF($D$27="",TRUE)</formula>
    </cfRule>
  </conditionalFormatting>
  <conditionalFormatting sqref="D28:E28">
    <cfRule type="expression" dxfId="103" priority="130" stopIfTrue="1">
      <formula>IF($D$28="",TRUE)</formula>
    </cfRule>
  </conditionalFormatting>
  <conditionalFormatting sqref="D29:E29">
    <cfRule type="expression" dxfId="102" priority="131" stopIfTrue="1">
      <formula>IF($D$29="",TRUE)</formula>
    </cfRule>
  </conditionalFormatting>
  <conditionalFormatting sqref="D9:G9">
    <cfRule type="expression" dxfId="100" priority="137" stopIfTrue="1">
      <formula>IF($D$9="",TRUE)</formula>
    </cfRule>
  </conditionalFormatting>
  <conditionalFormatting sqref="D22:E22">
    <cfRule type="expression" dxfId="95" priority="144" stopIfTrue="1">
      <formula>IF($D$22="",TRUE)</formula>
    </cfRule>
  </conditionalFormatting>
  <conditionalFormatting sqref="D10:J10">
    <cfRule type="expression" dxfId="94" priority="41" stopIfTrue="1">
      <formula>IF($D$9=$Q$9,TRUE)</formula>
    </cfRule>
    <cfRule type="expression" dxfId="93" priority="151" stopIfTrue="1">
      <formula>IF(AND($D$10="",$D$9=$R$9),TRUE)</formula>
    </cfRule>
  </conditionalFormatting>
  <conditionalFormatting sqref="D34:E34 D40:E40 D52:E52 D58:E58 D64:E64 D70:E70">
    <cfRule type="expression" dxfId="92" priority="34" stopIfTrue="1">
      <formula>$P$28=""</formula>
    </cfRule>
  </conditionalFormatting>
  <conditionalFormatting sqref="D35:E35 D41:E41 D53:E53 D59:E59 D65:E65 D71:E71">
    <cfRule type="expression" dxfId="91" priority="149" stopIfTrue="1">
      <formula>$P$29=""</formula>
    </cfRule>
  </conditionalFormatting>
  <conditionalFormatting sqref="D32:E32">
    <cfRule type="expression" dxfId="90" priority="127" stopIfTrue="1">
      <formula>$P$26=""</formula>
    </cfRule>
  </conditionalFormatting>
  <conditionalFormatting sqref="D32:E32">
    <cfRule type="expression" dxfId="89" priority="40" stopIfTrue="1">
      <formula>IF(AND(OR($D$26="Yes",$D$26=""),$D$32=""),1,0)</formula>
    </cfRule>
  </conditionalFormatting>
  <conditionalFormatting sqref="D38 D50 D56 D62 D68">
    <cfRule type="expression" dxfId="88" priority="36" stopIfTrue="1">
      <formula>$P$32=""</formula>
    </cfRule>
  </conditionalFormatting>
  <conditionalFormatting sqref="D39:E39 D51 D57 D63 D69">
    <cfRule type="expression" dxfId="87" priority="35" stopIfTrue="1">
      <formula>$P$33=""</formula>
    </cfRule>
  </conditionalFormatting>
  <conditionalFormatting sqref="D40 D52 D58 D64 D70">
    <cfRule type="expression" dxfId="86" priority="25" stopIfTrue="1">
      <formula>$P$34=""</formula>
    </cfRule>
    <cfRule type="expression" dxfId="85" priority="147" stopIfTrue="1">
      <formula>IF(AND(OR($D$28="Yes",$D$28=""),D40=""),1,0)</formula>
    </cfRule>
  </conditionalFormatting>
  <conditionalFormatting sqref="D41 D53 D59 D65 D71">
    <cfRule type="expression" dxfId="84" priority="33" stopIfTrue="1">
      <formula>$P$35=""</formula>
    </cfRule>
  </conditionalFormatting>
  <conditionalFormatting sqref="D38:E38 D50:E50 D56:E56 D62:E62 D68:E68">
    <cfRule type="expression" dxfId="83" priority="38" stopIfTrue="1">
      <formula>$P$26=""</formula>
    </cfRule>
    <cfRule type="expression" dxfId="82" priority="39" stopIfTrue="1">
      <formula>IF(AND(OR($D$26="Yes",$D$26=""),D38=""),1,0)</formula>
    </cfRule>
  </conditionalFormatting>
  <conditionalFormatting sqref="G85:J85">
    <cfRule type="expression" dxfId="81" priority="32" stopIfTrue="1">
      <formula>IF(AND($D$85="Yes, using other format (describe)",$G$85=""),TRUE)</formula>
    </cfRule>
  </conditionalFormatting>
  <conditionalFormatting sqref="D39:E39 D51:E51 D57:E57 D63:E63 D69:E69">
    <cfRule type="expression" dxfId="80" priority="145" stopIfTrue="1">
      <formula>$P$39=""</formula>
    </cfRule>
    <cfRule type="expression" dxfId="79" priority="146" stopIfTrue="1">
      <formula>IF(AND(OR($D$27="Yes",$D$27=""),D39=""),1,0)</formula>
    </cfRule>
  </conditionalFormatting>
  <conditionalFormatting sqref="D33:E33">
    <cfRule type="expression" dxfId="78" priority="27" stopIfTrue="1">
      <formula>IF(AND(OR($D$27="Yes",$D$27=""),$D$33=""),1,0)</formula>
    </cfRule>
    <cfRule type="expression" dxfId="77" priority="28" stopIfTrue="1">
      <formula>$P$27=""</formula>
    </cfRule>
  </conditionalFormatting>
  <conditionalFormatting sqref="D34:E34">
    <cfRule type="expression" dxfId="76" priority="148" stopIfTrue="1">
      <formula>IF(AND(OR($D$28="Yes",$D$28=""),$D$34=""),1,0)</formula>
    </cfRule>
  </conditionalFormatting>
  <conditionalFormatting sqref="D41:E41 D53:E53 D59:E59 D65:E65 D71:E71">
    <cfRule type="expression" dxfId="75" priority="150" stopIfTrue="1">
      <formula>IF(AND(OR($D$29="Yes",$D$29=""),D41=""),1,0)</formula>
    </cfRule>
  </conditionalFormatting>
  <conditionalFormatting sqref="D35:E35">
    <cfRule type="expression" dxfId="74" priority="24" stopIfTrue="1">
      <formula>IF(AND(OR($D$29="Yes",$D$29=""),$D$35=""),1,0)</formula>
    </cfRule>
  </conditionalFormatting>
  <conditionalFormatting sqref="D46:E46">
    <cfRule type="expression" dxfId="72" priority="10" stopIfTrue="1">
      <formula>$P$28=""</formula>
    </cfRule>
  </conditionalFormatting>
  <conditionalFormatting sqref="D47:E47">
    <cfRule type="expression" dxfId="71" priority="18" stopIfTrue="1">
      <formula>$P$29=""</formula>
    </cfRule>
  </conditionalFormatting>
  <conditionalFormatting sqref="D44">
    <cfRule type="expression" dxfId="70" priority="12" stopIfTrue="1">
      <formula>$P$32=""</formula>
    </cfRule>
  </conditionalFormatting>
  <conditionalFormatting sqref="D45">
    <cfRule type="expression" dxfId="69" priority="11" stopIfTrue="1">
      <formula>$P$33=""</formula>
    </cfRule>
  </conditionalFormatting>
  <conditionalFormatting sqref="D46">
    <cfRule type="expression" dxfId="68" priority="8" stopIfTrue="1">
      <formula>$P$34=""</formula>
    </cfRule>
    <cfRule type="expression" dxfId="67" priority="17" stopIfTrue="1">
      <formula>IF(AND(OR($D$28="Yes",$D$28=""),D46=""),1,0)</formula>
    </cfRule>
  </conditionalFormatting>
  <conditionalFormatting sqref="D47">
    <cfRule type="expression" dxfId="66" priority="9" stopIfTrue="1">
      <formula>$P$35=""</formula>
    </cfRule>
  </conditionalFormatting>
  <conditionalFormatting sqref="D44:E44">
    <cfRule type="expression" dxfId="65" priority="13" stopIfTrue="1">
      <formula>$P$26=""</formula>
    </cfRule>
    <cfRule type="expression" dxfId="64" priority="14" stopIfTrue="1">
      <formula>IF(AND(OR($D$26="Yes",$D$26=""),D44=""),1,0)</formula>
    </cfRule>
  </conditionalFormatting>
  <conditionalFormatting sqref="D45:E45">
    <cfRule type="expression" dxfId="63" priority="15" stopIfTrue="1">
      <formula>$P$39=""</formula>
    </cfRule>
    <cfRule type="expression" dxfId="62" priority="16" stopIfTrue="1">
      <formula>IF(AND(OR($D$27="Yes",$D$27=""),D45=""),1,0)</formula>
    </cfRule>
  </conditionalFormatting>
  <conditionalFormatting sqref="D47:E47">
    <cfRule type="expression" dxfId="61" priority="19" stopIfTrue="1">
      <formula>IF(AND(OR($D$29="Yes",$D$29=""),D47=""),1,0)</formula>
    </cfRule>
  </conditionalFormatting>
  <conditionalFormatting sqref="D8:J8">
    <cfRule type="expression" dxfId="6" priority="7" stopIfTrue="1">
      <formula>IF($D$8="",TRUE)</formula>
    </cfRule>
  </conditionalFormatting>
  <conditionalFormatting sqref="D18:J18">
    <cfRule type="expression" dxfId="5" priority="6" stopIfTrue="1">
      <formula>IF($D$18="",TRUE)</formula>
    </cfRule>
  </conditionalFormatting>
  <conditionalFormatting sqref="D20:J20">
    <cfRule type="expression" dxfId="4" priority="4" stopIfTrue="1">
      <formula>IF($D$20="",TRUE)</formula>
    </cfRule>
  </conditionalFormatting>
  <conditionalFormatting sqref="D21:J21">
    <cfRule type="expression" dxfId="3" priority="5" stopIfTrue="1">
      <formula>IF($D$21="",TRUE)</formula>
    </cfRule>
  </conditionalFormatting>
  <conditionalFormatting sqref="D15:J15">
    <cfRule type="expression" dxfId="2" priority="1" stopIfTrue="1">
      <formula>IF($D$15="",TRUE)</formula>
    </cfRule>
  </conditionalFormatting>
  <conditionalFormatting sqref="D16:J16">
    <cfRule type="expression" dxfId="1" priority="2" stopIfTrue="1">
      <formula>IF($D$16="",TRUE)</formula>
    </cfRule>
  </conditionalFormatting>
  <conditionalFormatting sqref="D17:J17">
    <cfRule type="expression" dxfId="0" priority="3" stopIfTrue="1">
      <formula>IF($D$17="",TRUE)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A5" sqref="A5"/>
    </sheetView>
  </sheetViews>
  <sheetFormatPr baseColWidth="10" defaultColWidth="8.83203125" defaultRowHeight="13"/>
  <cols>
    <col min="1" max="1" width="13.6640625" style="277" customWidth="1"/>
    <col min="2" max="2" width="13.33203125" style="282" customWidth="1"/>
    <col min="3" max="3" width="40.6640625" style="282" customWidth="1"/>
    <col min="4" max="4" width="30.6640625" style="282" customWidth="1"/>
    <col min="5" max="5" width="20.83203125" style="282" customWidth="1"/>
    <col min="6" max="7" width="13.83203125" style="282" customWidth="1"/>
    <col min="8" max="8" width="25.1640625" style="282" customWidth="1"/>
    <col min="9" max="9" width="24.1640625" style="282" customWidth="1"/>
    <col min="10" max="10" width="18.33203125" style="282" customWidth="1"/>
    <col min="11" max="11" width="27.33203125" style="282" customWidth="1"/>
    <col min="12" max="12" width="20.6640625" style="282" customWidth="1"/>
    <col min="13" max="13" width="35.1640625" style="282" customWidth="1"/>
    <col min="14" max="14" width="42.1640625" style="282" customWidth="1"/>
    <col min="15" max="15" width="32.1640625" style="282" customWidth="1"/>
    <col min="16" max="16" width="22.83203125" style="282" customWidth="1"/>
    <col min="17" max="17" width="43.6640625" style="282" customWidth="1"/>
    <col min="18" max="18" width="35.83203125" style="282" hidden="1" customWidth="1"/>
    <col min="19" max="20" width="17.83203125" style="282" hidden="1" customWidth="1"/>
    <col min="21" max="21" width="8.83203125" style="281" hidden="1" customWidth="1"/>
    <col min="22" max="22" width="6.1640625" style="281" hidden="1" customWidth="1"/>
    <col min="23" max="23" width="8.6640625" style="281" hidden="1" customWidth="1"/>
    <col min="24" max="24" width="8.83203125" style="281" hidden="1" customWidth="1"/>
    <col min="25" max="26" width="4.33203125" style="281" hidden="1" customWidth="1"/>
    <col min="27" max="27" width="4.33203125" style="282" hidden="1" customWidth="1"/>
    <col min="28" max="28" width="7.83203125" style="282" hidden="1" customWidth="1"/>
    <col min="29" max="33" width="4.33203125" style="282" hidden="1" customWidth="1"/>
    <col min="34" max="34" width="14.6640625" style="282" hidden="1" customWidth="1"/>
    <col min="35" max="39" width="8.83203125" style="282" customWidth="1"/>
    <col min="40" max="16384" width="8.83203125" style="282"/>
  </cols>
  <sheetData>
    <row r="1" spans="1:34" s="269" customFormat="1" ht="16"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8">
      <c r="A2" s="203"/>
      <c r="B2" s="222" t="str">
        <f ca="1">OFFSET(L!$C$1,MATCH("Smelter List"&amp;ADDRESS(ROW(),COLUMN(),4),L!$A:$A,0)-1,SL,,)</f>
        <v>TO BEGIN:</v>
      </c>
      <c r="C2" s="205"/>
      <c r="D2" s="205"/>
      <c r="E2" s="205"/>
      <c r="F2" s="232"/>
      <c r="G2" s="232"/>
      <c r="H2" s="232"/>
      <c r="I2" s="233"/>
      <c r="J2" s="433" t="str">
        <f ca="1">OFFSET(L!$C$1,MATCH("Smelter List"&amp;ADDRESS(ROW(),COLUMN(),4),L!$A:$A,0)-1,SL,,)</f>
        <v>Link to "RMAP Conformant Smelter List"</v>
      </c>
      <c r="K2" s="434"/>
      <c r="L2" s="434"/>
      <c r="M2" s="434"/>
      <c r="N2" s="434"/>
      <c r="O2" s="434"/>
      <c r="P2" s="234"/>
      <c r="Q2" s="235"/>
      <c r="R2" s="236"/>
      <c r="S2" s="236"/>
      <c r="T2" s="236"/>
      <c r="U2" s="267"/>
      <c r="V2" s="267"/>
      <c r="W2" s="268"/>
      <c r="X2" s="267"/>
      <c r="Y2" s="267"/>
      <c r="Z2" s="267"/>
      <c r="AH2" s="176" t="s">
        <v>498</v>
      </c>
    </row>
    <row r="3" spans="1:34" s="269" customFormat="1" ht="244" customHeight="1">
      <c r="A3" s="204"/>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70"/>
      <c r="G3" s="436" t="str">
        <f ca="1">OFFSET(L!$C$1,MATCH("General"&amp;"Cpy",L!$A:$A,0)-1,SL,,)</f>
        <v>© 2020 Responsible Minerals Initiative. All rights reserved.</v>
      </c>
      <c r="H3" s="436"/>
      <c r="I3" s="437"/>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8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t="shared" ref="S5" ca="1" si="0">IF(B5="","",IF(ISERROR(MATCH($E5,CL,0)),"Unknown",INDIRECT("'C'!$A$"&amp;MATCH($E5,CL,0)+1)))</f>
        <v/>
      </c>
      <c r="T5" s="225" t="str">
        <f ca="1">IF(B5="","",IF(ISERROR(MATCH($J5,SorP!$B$1:$B$6230,0)),"",INDIRECT("'SorP'!$A$"&amp;MATCH($J5,SorP!$B$1:$B$6230,0))))</f>
        <v/>
      </c>
      <c r="U5" s="241"/>
      <c r="V5" s="275" t="e">
        <f>IF(C5="",NA(),MATCH($B5&amp;$C5,'Smelter Look-up'!$J:$J,0))</f>
        <v>#N/A</v>
      </c>
      <c r="W5" s="276"/>
      <c r="X5" s="276">
        <f t="shared" ref="X5" ca="1" si="1">IF(AND(C5="Smelter not listed",OR(LEN(D5)=0,LEN(E5)=0)),1,0)</f>
        <v>0</v>
      </c>
      <c r="Y5" s="276"/>
      <c r="Z5" s="276"/>
      <c r="AB5" s="278" t="str">
        <f t="shared" ref="AB5" si="2">B5&amp;C5</f>
        <v/>
      </c>
    </row>
    <row r="6" spans="1:34" s="277" customFormat="1" ht="20"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20"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20"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1">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1">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1">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1">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1">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1">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1">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1">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1">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1">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1">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1">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1">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1">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1">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1">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1">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1">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1">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1">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1">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1">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1">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1">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1">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1">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1">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1">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1">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1">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1">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1">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1">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1">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1">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1">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1">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1">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1">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1">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1">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1">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1">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1">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1">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1">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1">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1">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1">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1">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1">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1">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1">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1">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1">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1">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1">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1">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1">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1">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1">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1">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1">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1">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1">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1">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1">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1">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1">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1">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1">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1">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1">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1">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1">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1">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1">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1">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1">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1">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1">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1">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1">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1">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1">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1">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1">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1">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1">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1">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1">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1">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1">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1">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1">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1">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1">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1">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1">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1">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1">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1">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1">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1">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1">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1">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1">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1">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1">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1">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1">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1">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1">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1">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1">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1">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1">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1">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1">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1">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1">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1">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1">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1">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1">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1">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1">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1">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1">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1">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1">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1">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1">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1">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1">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1">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1">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1">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1">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1">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1">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1">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1">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1">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1">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1">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1">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1">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1">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1">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1">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1">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1">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1">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1">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1">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1">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1">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1">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1">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1">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1">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1">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1">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1">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1">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1">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1">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1">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1">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1">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1">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1">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1">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1">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1">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1">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1">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1">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1">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1">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1">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1">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1">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1">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1">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1">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1">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1">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1">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1">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1">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1">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1">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1">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1">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1">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1">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1">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1">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1">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1">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1">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1">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1">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1">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1">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1">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1">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1">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1">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1">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1">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1">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1">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1">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1">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1">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1">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1">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1">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1">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1">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1">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1">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1">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1">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1">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1">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1">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1">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1">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1">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1">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1">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1">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1">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1">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1">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1">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1">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1">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1">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1">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1">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1">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1">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1">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1">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1">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1">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1">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1">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1">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1">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1">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1">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1">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1">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1">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1">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1">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1">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1">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1">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1">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1">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1">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1">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1">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1">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1">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1">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1">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1">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1">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1">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1">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1">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1">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1">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1">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1">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1">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1">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1">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1">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1">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1">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1">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1">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1">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1">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1">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1">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1">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1">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1">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1">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1">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1">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1">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1">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1">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1">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1">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1">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1">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1">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1">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1">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1">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1">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1">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1">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1">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1">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1">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1">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1">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1">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1">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1">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1">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1">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1">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1">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1">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1">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1">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1">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1">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1">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1">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1">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1">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1">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1">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1">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1">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1">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1">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1">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1">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1">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1">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1">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1">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1">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1">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1">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1">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1">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1">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1">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1">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1">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1">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1">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1">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1">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1">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1">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1">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1">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1">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1">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1">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1">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1">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1">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1">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1">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1">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1">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1">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1">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1">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1">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1">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1">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1">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1">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1">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1">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1">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1">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1">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1">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1">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1">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1">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1">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1">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1">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1">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1">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1">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1">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1">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1">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1">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1">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1">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1">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1">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1">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1">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1">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1">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1">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1">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1">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1">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1">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1">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1">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1">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1">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1">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1">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1">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1">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1">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1">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1">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1">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1">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1">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1">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1">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1">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1">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1">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1">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1">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1">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1">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1">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1">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1">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1">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1">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1">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1">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1">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1">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1">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1">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1">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1">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1">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1">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1">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1">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1">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1">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1">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1">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1">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1">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1">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1">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1">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1">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1">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1">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1">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1">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1">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1">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1">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1">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1">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1">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1">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1">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1">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1">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1">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1">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1">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1">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1">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1">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1">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1">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1">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1">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1">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1">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1">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1">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1">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1">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1">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1">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1">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1">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1">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1">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1">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1">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1">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1">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1">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1">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1">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1">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1">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1">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1">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1">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1">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1">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1">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1">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1">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1">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1">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1">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1">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1">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1">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1">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1">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1">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1">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1">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1">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1">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1">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1">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1">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1">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1">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1">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1">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1">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1">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1">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1">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1">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1">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1">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1">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1">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1">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1">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1">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1">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1">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1">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1">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1">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1">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1">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1">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1">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1">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1">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1">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1">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1">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1">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1">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1">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1">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1">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1">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1">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1">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1">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1">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1">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1">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1">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1">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1">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1">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1">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1">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1">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1">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1">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1">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1">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1">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1">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1">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1">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1">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1">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1">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1">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1">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1">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1">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1">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1">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1">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1">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1">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1">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1">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1">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1">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1">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1">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1">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1">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1">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1">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1">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1">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1">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1">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1">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1">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1">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1">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1">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1">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1">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1">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1">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1">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1">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1">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1">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1">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1">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1">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1">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1">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1">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1">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1">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1">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1">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1">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1">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1">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1">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1">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1">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1">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1">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1">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1">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1">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1">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1">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1">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1">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1">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1">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1">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1">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1">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1">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1">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1">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1">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1">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1">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1">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1">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1">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1">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1">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1">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1">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1">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1">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1">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1">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1">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1">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1">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1">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1">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1">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1">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1">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1">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1">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1">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1">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1">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1">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1">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1">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1">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1">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1">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1">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1">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1">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1">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1">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1">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1">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1">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1">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1">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1">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1">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1">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1">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1">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1">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1">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1">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1">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1">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1">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1">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1">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1">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1">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1">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1">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1">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1">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1">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1">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1">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1">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1">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1">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1">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1">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1">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1">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1">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1">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1">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1">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1">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1">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1">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1">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1">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1">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1">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1">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1">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1">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1">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1">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1">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1">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1">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1">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1">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1">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1">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1">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1">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1">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1">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1">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1">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1">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1">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1">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1">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1">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1">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1">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1">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1">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1">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1">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1">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1">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1">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1">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1">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1">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1">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1">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1">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1">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1">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1">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1">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1">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1">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1">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1">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1">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1">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1">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1">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1">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1">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1">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1">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1">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1">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1">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1">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1">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1">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1">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1">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1">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1">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1">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1">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1">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1">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1">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1">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1">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1">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1">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1">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1">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1">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1">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1">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1">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1">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1">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1">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1">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1">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1">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1">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1">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1">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1">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1">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1">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1">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1">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1">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1">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1">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1">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1">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1">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1">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1">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1">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1">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1">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1">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1">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1">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1">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1">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1">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1">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1">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1">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1">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1">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1">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1">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1">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1">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1">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1">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1">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1">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1">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1">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1">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1">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1">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1">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1">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1">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1">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1">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1">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1">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1">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1">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1">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1">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1">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1">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1">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1">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1">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1">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1">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1">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1">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1">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1">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1">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1">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1">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1">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1">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1">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1">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1">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1">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1">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1">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1">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1">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1">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1">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1">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1">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1">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1">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1">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1">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1">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1">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1">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1">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1">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1">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1">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1">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1">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1">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1">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1">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1">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1">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1">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1">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1">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1">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1">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1">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1">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1">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1">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1">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1">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1">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1">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1">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1">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1">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1">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1">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1">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1">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1">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1">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1">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1">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1">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1">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1">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1">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1">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1">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1">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1">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1">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1">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1">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1">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1">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1">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1">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1">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1">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1">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1">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1">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1">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1">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1">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1">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1">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1">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1">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1">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1">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1">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1">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1">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1">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1">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1">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1">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1">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1">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1">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1">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1">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1">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1">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1">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1">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1">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1">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1">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1">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1">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1">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1">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1">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1">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1">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1">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1">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1">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1">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1">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1">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1">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1">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1">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1">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1">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1">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1">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1">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1">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1">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1">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1">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1">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1">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1">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1">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1">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1">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1">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1">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1">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1">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1">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1">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1">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1">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1">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1">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1">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1">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1">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1">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1">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1">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1">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1">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1">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1">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1">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1">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1">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1">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1">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1">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1">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1">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1">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1">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1">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1">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1">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1">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1">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1">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1">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1">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1">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1">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1">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1">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1">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1">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1">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1">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1">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1">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1">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1">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1">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1">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1">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1">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1">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1">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1">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1">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1">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1">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1">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1">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1">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1">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1">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1">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1">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1">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1">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1">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1">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1">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1">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1">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1">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1">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1">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1">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1">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1">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1">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1">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1">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1">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1">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1">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1">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1">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1">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1">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1">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1">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1">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1">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1">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1">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1">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1">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1">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1">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1">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1">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1">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1">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1">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1">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1">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1">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1">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1">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1">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1">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1">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1">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1">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1">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1">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1">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1">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1">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1">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1">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1">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1">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1">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1">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1">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1">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1">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1">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1">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1">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1">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1">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1">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1">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1">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1">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1">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1">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1">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1">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1">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1">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1">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1">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1">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1">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1">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1">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1">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1">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1">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1">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1">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1">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1">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1">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1">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1">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1">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1">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1">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1">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1">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1">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1">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1">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1">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1">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1">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1">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1">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1">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1">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1">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1">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1">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1">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1">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1">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1">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1">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1">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1">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1">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1">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1">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1">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1">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1">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1">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1">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1">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1">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1">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1">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1">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1">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1">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1">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1">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1">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1">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1">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1">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1">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1">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1">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1">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1">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1">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1">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1">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1">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1">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1">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1">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1">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1">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1">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1">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1">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1">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1">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1">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1">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1">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1">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1">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1">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1">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1">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1">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1">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1">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1">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1">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1">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1">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1">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1">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1">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1">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1">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1">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1">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1">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1">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1">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1">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1">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1">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1">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1">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1">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1">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1">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1">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1">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1">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1">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1">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1">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1">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1">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1">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1">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1">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1">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1">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1">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1">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1">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1">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1">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1">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1">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1">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1">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1">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1">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1">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1">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1">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1">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1">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1">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1">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1">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1">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1">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1">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1">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1">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1">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1">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1">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1">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1">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1">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1">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1">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1">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1">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1">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1">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1">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1">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1">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1">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1">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1">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1">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1">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1">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1">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1">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1">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1">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1">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1">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1">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1">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1">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1">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1">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1">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1">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1">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1">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1">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1">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1">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1">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1">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1">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1">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1">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1">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1">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1">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1">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1">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1">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1">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1">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1">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1">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1">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1">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1">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1">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1">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1">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1">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1">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1">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1">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1">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1">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1">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1">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1">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1">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1">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1">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1">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1">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1">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1">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1">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1">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1">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1">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1">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1">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1">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1">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1">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1">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1">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1">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1">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1">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1">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1">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1">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1">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1">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1">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1">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1">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1">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1">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1">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1">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1">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1">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1">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1">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1">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1">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1">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1">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1">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1">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1">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1">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1">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1">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1">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1">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1">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1">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1">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1">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1">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1">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1">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1">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1">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1">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1">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1">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1">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1">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1">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1">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1">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1">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1">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1">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1">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1">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1">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1">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1">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1">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1">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1">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1">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1">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1">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1">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1">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1">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1">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1">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1">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1">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1">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1">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1">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1">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1">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1">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1">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1">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1">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1">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1">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1">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1">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1">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1">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1">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1">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1">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1">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1">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1">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1">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1">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1">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1">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1">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1">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1">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1">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1">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1">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1">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1">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1">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1">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1">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1">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1">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1">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1">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1">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1">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1">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1">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1">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1">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1">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1">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1">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1">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1">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1">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1">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1">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1">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1">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1">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1">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1">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1">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1">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1">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1">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1">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1">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1">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1">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1">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1">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1">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1">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1">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1">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1">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1">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1">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1">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1">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1">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1">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1">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1">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1">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1">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1">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1">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1">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1">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1">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1">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1">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1">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1">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1">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1">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1">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1">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1">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1">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1">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1">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1">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1">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1">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1">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1">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1">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1">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1">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1">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1">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1">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1">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1">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1">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1">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1">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1">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1">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1">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1">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1">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1">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1">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1">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1">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1">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1">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1">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1">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1">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1">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1">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1">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1">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1">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1">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1">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1">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1">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1">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1">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1">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1">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1">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1">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1">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1">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1">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1">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1">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1">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1">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1">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1">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1">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1">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1">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1">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1">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1">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1">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1">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1">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1">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1">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1">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1">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1">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1">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1">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1">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1">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1">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1">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1">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1">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1">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1">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1">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1">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1">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1">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1">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1">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1">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1">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1">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1">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1">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1">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1">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1">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1">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1">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1">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1">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1">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1">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1">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1">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1">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1">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1">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1">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1">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1">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1">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1">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1">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1">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1">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1">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1">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1">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1">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1">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1">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1">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1">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1">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1">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1">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1">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1">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1">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1">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1">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1">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1">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1">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1">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1">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1">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1">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1">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1">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1">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1">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1">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1">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1">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1">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1">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1">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1">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1">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1">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1">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1">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1">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1">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1">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1">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1">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1">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1">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1">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1">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1">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1">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1">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1">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1">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1">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1">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1">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1">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1">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1">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1">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1">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1">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1">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1">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1">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1">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1">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1">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1">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1">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1">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1">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1">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1">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1">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1">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1">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1">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1">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1">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1">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1">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1">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1">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1">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1">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1">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1">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1">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1">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1">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1">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1">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1">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1">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1">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1">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1">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1">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1">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1">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1">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1">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1">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1">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1">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1">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1">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1">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1">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1">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1">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1">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1">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1">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1">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1">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1">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1">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1">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1">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1">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1">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1">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1">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1">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1">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1">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1">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1">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1">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1">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1">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1">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1">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1">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1">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1">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1">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1">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1">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1">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1">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1">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1">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1">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1">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1">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1">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1">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1">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1">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1">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1">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1">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1">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1">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1">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1">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1">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1">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1">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1">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1">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1">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1">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1">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1">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1">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1">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1">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1">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1">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1">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1">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1">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1">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1">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1">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1">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1">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1">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1">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1">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1">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1">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1">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1">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1">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1">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1">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1">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1">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1">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1">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1">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1">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1">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1">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1">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1">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1">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1">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1">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1">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1">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1">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1">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1">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1">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1">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1">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1">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1">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1">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1">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1">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1">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1">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1">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1">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1">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1">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1">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1">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1">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1">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1">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1">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1">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1">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1">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1">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1">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1">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1">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1">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1">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1">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1">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1">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1">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1">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1">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1">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1">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1">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1">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1">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1">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1">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1">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1">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1">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1">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1">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1">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1">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1">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1">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1">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1">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1">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1">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1">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1">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1">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1">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1">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1">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1">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1">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1">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1">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1">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1">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1">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1">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1">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1">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1">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1">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1">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1">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1">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1">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1">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1">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1">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1">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1">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1">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1">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1">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1">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1">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1">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1">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1">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1">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1">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1">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1">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1">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1">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1">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1">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1">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1">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1">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1">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1">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1">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1">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1">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1">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1">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1">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1">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1">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1">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1">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1">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1">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1">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1">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1">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1">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1">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1">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1">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1">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1">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1">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1">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1">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1">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1">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1">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1">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1">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1">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1">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1">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1">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1">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1">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1">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1">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1">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1">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1">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1">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1">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1">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1">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1">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1">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1">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1">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1">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1">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1">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1">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1">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1">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1">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1">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1">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1">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1">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1">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1">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1">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1">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1">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1">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1">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1">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1">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1">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1">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1">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1">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1">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1">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1">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1">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1">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1">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1">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1">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1">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1">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1">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1">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1">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1">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1">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1">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1">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1">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1">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1">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1">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1">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1">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1">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1">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1">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1">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1">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1">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1">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1">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1">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1">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1">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1">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1">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1">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1">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1">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1">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1">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1">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1">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1">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1">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1">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1">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1">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1">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1">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1">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1">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1">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1">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1">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1">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1">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1">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1">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1">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1">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1">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1">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1">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1">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1">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1">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1">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1">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1">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1">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1">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1">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1">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1">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1">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1">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1">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1">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1">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1">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1">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1">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1">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1">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1">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1">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1">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1">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1">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1">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1">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1">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1">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1">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1">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1">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1">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1">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1">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1">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1">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1">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1">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1">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1">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1">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1">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1">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1">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1">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1">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1">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1">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1">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1">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1">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1">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1">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1">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1">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1">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1">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1">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1">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1">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1">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1">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1">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1">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1">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1">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1">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1">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1">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1">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1">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1">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1">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1">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1">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1">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1">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1">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1">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1">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1">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1">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1">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1">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1">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1">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1">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1">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1">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1">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1">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1">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1">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1">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1">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1">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1">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1">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1">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1">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1">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1">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1">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1">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1">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1">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1">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1">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1">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1">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1">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1">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1">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1">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1">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1">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1">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1">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1">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1">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1">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1">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1">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1">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1">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1">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1">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1">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1">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1">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1">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1">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1">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1">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1">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1">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1">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1">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1">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1">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1">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1">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1">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1">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1">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1">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1">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1">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1">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1">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1">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1">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1">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1">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1">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1">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1">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1">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1">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1">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1">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1">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1">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1">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1">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1">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1">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1">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1">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1">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1">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1">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1">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1">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1">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1">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1">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1">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1">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1">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1">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1">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1">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1">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1">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1">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1">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1">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1">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1">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1">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1">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1">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1">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1">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1">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1">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1">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1">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1">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1">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1">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1">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1">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1">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1">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1">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1">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1">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1">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1">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1">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1">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1">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1">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1">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1">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1">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1">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1">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1">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1">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1">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1">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1">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1">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1">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1">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1">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1">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1">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1">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1">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1">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1">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1">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1">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1">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1">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1">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1">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1">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1">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1">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1">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1">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1">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1">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1">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1">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1">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1">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1">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1">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1">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1">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1">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1">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1">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1">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1">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1">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1">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1">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1">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1">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1">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1">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1">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1">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1">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1">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1">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1">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1">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1">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1">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1">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1">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1">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1">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1">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1">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1">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1">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1">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1">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1">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1">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1">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1">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1">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1">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1">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1">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1">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1">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1">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1">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1">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1">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1">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1">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1">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1">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1">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1">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1">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1">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1">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1">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1">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1">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1">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1">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1">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1">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1">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1">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1">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1">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1">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1">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1">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1">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1">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1">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1">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1">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1">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1">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1">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1">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1">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1">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1">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1">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1">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1">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1">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4" thickTop="1">
      <c r="U2506" s="282"/>
      <c r="V2506" s="282"/>
      <c r="W2506" s="282"/>
      <c r="X2506" s="282"/>
      <c r="Y2506" s="282"/>
      <c r="Z2506" s="282"/>
    </row>
    <row r="2507" spans="1:28">
      <c r="U2507" s="282"/>
      <c r="V2507" s="282"/>
      <c r="W2507" s="282"/>
      <c r="X2507" s="282"/>
      <c r="Y2507" s="282"/>
      <c r="Z2507" s="282"/>
    </row>
    <row r="2508" spans="1:28" ht="14"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60" priority="38" stopIfTrue="1">
      <formula>IF(B586="",TRUE)</formula>
    </cfRule>
    <cfRule type="expression" dxfId="59" priority="49" stopIfTrue="1">
      <formula>IF(AND(COUNTIF(MetalSmelter,B586&amp;C586)=0,LEN(C586)&gt;0),TRUE,FALSE)</formula>
    </cfRule>
  </conditionalFormatting>
  <conditionalFormatting sqref="D586:D2504">
    <cfRule type="expression" dxfId="58" priority="32" stopIfTrue="1">
      <formula>IF(AND(LEN($C586)&gt;0,($C586&lt;&gt;"Smelter Not Listed")),1,0)</formula>
    </cfRule>
    <cfRule type="expression" dxfId="57" priority="57" stopIfTrue="1">
      <formula>IF(AND(D586="",$C586=$X$4),TRUE)</formula>
    </cfRule>
    <cfRule type="expression" dxfId="56" priority="58" stopIfTrue="1">
      <formula>IF(FIND("!",D586),TRUE)</formula>
    </cfRule>
  </conditionalFormatting>
  <conditionalFormatting sqref="G586:G2504">
    <cfRule type="expression" dxfId="55" priority="59" stopIfTrue="1">
      <formula>IF(FIND("Enter smelter details",G586),TRUE)</formula>
    </cfRule>
  </conditionalFormatting>
  <conditionalFormatting sqref="R586:R2505 E586:E2504">
    <cfRule type="expression" dxfId="54" priority="45" stopIfTrue="1">
      <formula>IF(AND(E586="",$C586=$X$4),TRUE)</formula>
    </cfRule>
    <cfRule type="expression" dxfId="53" priority="46" stopIfTrue="1">
      <formula>IF(FIND("!",E586),TRUE)</formula>
    </cfRule>
  </conditionalFormatting>
  <conditionalFormatting sqref="F586:F2504">
    <cfRule type="expression" dxfId="52" priority="36" stopIfTrue="1">
      <formula>IF(AND(LEN($A586)&gt;0,$A586&lt;&gt;$F586),TRUE,FALSE)</formula>
    </cfRule>
  </conditionalFormatting>
  <conditionalFormatting sqref="C586:C2504">
    <cfRule type="expression" dxfId="51" priority="35" stopIfTrue="1">
      <formula>IF(AND(B586&lt;&gt;"",C586=""),TRUE)</formula>
    </cfRule>
  </conditionalFormatting>
  <conditionalFormatting sqref="B21:B585 B5:B19">
    <cfRule type="expression" dxfId="50" priority="14" stopIfTrue="1">
      <formula>IF(B5="",TRUE)</formula>
    </cfRule>
    <cfRule type="expression" dxfId="49" priority="17" stopIfTrue="1">
      <formula>IF(AND(COUNTIF(MetalSmelter,B5&amp;C5)=0,LEN(C5)&gt;0),TRUE,FALSE)</formula>
    </cfRule>
  </conditionalFormatting>
  <conditionalFormatting sqref="D5:D19 D21:D585">
    <cfRule type="expression" dxfId="48" priority="11" stopIfTrue="1">
      <formula>IF(AND(LEN($C5)&gt;0,($C5&lt;&gt;"Smelter Not Listed")),1,0)</formula>
    </cfRule>
    <cfRule type="expression" dxfId="47" priority="18" stopIfTrue="1">
      <formula>IF(AND(D5="",$C5=$X$4),TRUE)</formula>
    </cfRule>
    <cfRule type="expression" dxfId="46" priority="19" stopIfTrue="1">
      <formula>IF(FIND("!",D5),TRUE)</formula>
    </cfRule>
  </conditionalFormatting>
  <conditionalFormatting sqref="G5:G19 G21:G585">
    <cfRule type="expression" dxfId="45" priority="20" stopIfTrue="1">
      <formula>IF(FIND("Enter smelter details",G5),TRUE)</formula>
    </cfRule>
  </conditionalFormatting>
  <conditionalFormatting sqref="R5:R585 E5:E19 E21:E585">
    <cfRule type="expression" dxfId="44" priority="15" stopIfTrue="1">
      <formula>IF(AND(E5="",$C5=$X$4),TRUE)</formula>
    </cfRule>
    <cfRule type="expression" dxfId="43" priority="16" stopIfTrue="1">
      <formula>IF(FIND("!",E5),TRUE)</formula>
    </cfRule>
  </conditionalFormatting>
  <conditionalFormatting sqref="F5:F19 F21:F585">
    <cfRule type="expression" dxfId="42" priority="13" stopIfTrue="1">
      <formula>IF(AND(LEN($A5)&gt;0,$A5&lt;&gt;$F5),TRUE,FALSE)</formula>
    </cfRule>
  </conditionalFormatting>
  <conditionalFormatting sqref="C21:C585 C5:C19">
    <cfRule type="expression" dxfId="41" priority="12" stopIfTrue="1">
      <formula>IF(AND(B5&lt;&gt;"",C5=""),TRUE)</formula>
    </cfRule>
  </conditionalFormatting>
  <conditionalFormatting sqref="B20">
    <cfRule type="expression" dxfId="40" priority="4" stopIfTrue="1">
      <formula>IF(B20="",TRUE)</formula>
    </cfRule>
    <cfRule type="expression" dxfId="39" priority="7" stopIfTrue="1">
      <formula>IF(AND(COUNTIF(MetalSmelter,B20&amp;C20)=0,LEN(C20)&gt;0),TRUE,FALSE)</formula>
    </cfRule>
  </conditionalFormatting>
  <conditionalFormatting sqref="D20">
    <cfRule type="expression" dxfId="38" priority="1" stopIfTrue="1">
      <formula>IF(AND(LEN($C20)&gt;0,($C20&lt;&gt;"Smelter Not Listed")),1,0)</formula>
    </cfRule>
    <cfRule type="expression" dxfId="37" priority="8" stopIfTrue="1">
      <formula>IF(AND(D20="",$C20=$X$4),TRUE)</formula>
    </cfRule>
    <cfRule type="expression" dxfId="36" priority="9" stopIfTrue="1">
      <formula>IF(FIND("!",D20),TRUE)</formula>
    </cfRule>
  </conditionalFormatting>
  <conditionalFormatting sqref="G20">
    <cfRule type="expression" dxfId="35" priority="10" stopIfTrue="1">
      <formula>IF(FIND("Enter smelter details",G20),TRUE)</formula>
    </cfRule>
  </conditionalFormatting>
  <conditionalFormatting sqref="E20">
    <cfRule type="expression" dxfId="34" priority="5" stopIfTrue="1">
      <formula>IF(AND(E20="",$C20=$X$4),TRUE)</formula>
    </cfRule>
    <cfRule type="expression" dxfId="33" priority="6" stopIfTrue="1">
      <formula>IF(FIND("!",E20),TRUE)</formula>
    </cfRule>
  </conditionalFormatting>
  <conditionalFormatting sqref="F20">
    <cfRule type="expression" dxfId="32" priority="3" stopIfTrue="1">
      <formula>IF(AND(LEN($A20)&gt;0,$A20&lt;&gt;$F20),TRUE,FALSE)</formula>
    </cfRule>
  </conditionalFormatting>
  <conditionalFormatting sqref="C20">
    <cfRule type="expression" dxfId="31"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3203125" defaultRowHeight="13"/>
  <cols>
    <col min="1" max="1" width="45.1640625" style="22" customWidth="1"/>
    <col min="2" max="2" width="42.83203125" style="25" customWidth="1"/>
    <col min="3" max="3" width="51.6640625" style="22" customWidth="1"/>
    <col min="4" max="4" width="29.1640625" style="25" customWidth="1"/>
    <col min="5" max="5" width="9" style="24" hidden="1" customWidth="1"/>
    <col min="6" max="6" width="13.6640625" style="22" hidden="1" customWidth="1"/>
    <col min="7" max="7" width="13.33203125" style="22" hidden="1" customWidth="1"/>
    <col min="8" max="8" width="9" style="22" hidden="1" customWidth="1"/>
    <col min="9" max="9" width="9" style="178" hidden="1" customWidth="1"/>
    <col min="10" max="10" width="48.83203125" style="22" hidden="1" customWidth="1"/>
    <col min="11" max="11" width="9" style="22" hidden="1" customWidth="1"/>
    <col min="12" max="14" width="8.83203125" style="22" hidden="1" customWidth="1"/>
    <col min="15" max="18" width="8.83203125" style="22" customWidth="1"/>
    <col min="19" max="16384" width="8.83203125" style="22"/>
  </cols>
  <sheetData>
    <row r="1" spans="1:10" ht="34">
      <c r="A1" s="438" t="str">
        <f ca="1">OFFSET(L!$C$1,MATCH("Checker"&amp;ADDRESS(ROW(),COLUMN(),4),L!$A:$A,0)-1,SL,,)</f>
        <v>To ensure all required fields have been populated before submitting to your customers review form for any line items highlighted in red</v>
      </c>
      <c r="B1" s="438"/>
      <c r="C1" s="438"/>
      <c r="D1" s="146" t="str">
        <f ca="1">OFFSET(L!$C$1,MATCH("Checker"&amp;ADDRESS(ROW(),COLUMN(),4),L!$A:$A,0)-1,SL,,)</f>
        <v>Required fields remaining to be completed</v>
      </c>
      <c r="E1" s="84" t="s">
        <v>827</v>
      </c>
    </row>
    <row r="2" spans="1:10" ht="17">
      <c r="A2" s="77" t="s">
        <v>921</v>
      </c>
      <c r="B2" s="78" t="str">
        <f>IF(F65=1,"Click here to return to Smelter List","")</f>
        <v/>
      </c>
      <c r="C2" s="150" t="str">
        <f>IF(F65=1,"Click here to return to Product List","")</f>
        <v/>
      </c>
      <c r="D2" s="183" t="str">
        <f ca="1">IF(H70=0,"0",H70)</f>
        <v>0</v>
      </c>
    </row>
    <row r="3" spans="1:10" ht="16">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43">
      <c r="A4" s="103" t="str">
        <f ca="1">Declaration!B8</f>
        <v>Company Name (*):</v>
      </c>
      <c r="B4" s="102" t="str">
        <f>Declaration!D8</f>
        <v>Braxton Mfg Co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43">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43">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43">
      <c r="A7" s="103" t="str">
        <f ca="1">Declaration!B15</f>
        <v>Contact Name (*):</v>
      </c>
      <c r="B7" s="102" t="str">
        <f>Declaration!D15</f>
        <v>Chris Marinaro</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43">
      <c r="A8" s="103" t="str">
        <f ca="1">Declaration!B16</f>
        <v>Email – Contact (*):</v>
      </c>
      <c r="B8" s="102" t="str">
        <f>Declaration!D16</f>
        <v>Christopherm@braxtonmfg.com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43">
      <c r="A9" s="103" t="str">
        <f ca="1">Declaration!B17</f>
        <v>Phone – Contact (*):</v>
      </c>
      <c r="B9" s="102" t="str">
        <f>Declaration!D17</f>
        <v>860-274-6781</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43">
      <c r="A10" s="103" t="str">
        <f ca="1">Declaration!B18</f>
        <v>Authorizer (*):</v>
      </c>
      <c r="B10" s="102" t="str">
        <f>Declaration!D18</f>
        <v>Thomas R. Ordway</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43">
      <c r="A11" s="103" t="str">
        <f ca="1">Declaration!B20</f>
        <v>Email - Authorizer (*):</v>
      </c>
      <c r="B11" s="102" t="str">
        <f>Declaration!D20</f>
        <v>tordway@braxtonmfg.com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43">
      <c r="A12" s="103" t="str">
        <f ca="1">Declaration!B22</f>
        <v>Effective Date (*):</v>
      </c>
      <c r="B12" s="104">
        <f>Declaration!D22</f>
        <v>44022</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70">
      <c r="A13" s="102" t="str">
        <f ca="1">Declaration!B25</f>
        <v>1) Is any 3TG intentionally added or used in the product(s) or in the production process? (*)</v>
      </c>
      <c r="B13" s="105"/>
      <c r="C13" s="105"/>
      <c r="D13" s="109"/>
      <c r="E13" s="84" t="s">
        <v>831</v>
      </c>
      <c r="F13" s="106"/>
      <c r="G13" s="24"/>
      <c r="H13" s="83">
        <f t="shared" si="3"/>
        <v>0</v>
      </c>
    </row>
    <row r="14" spans="1:10" ht="29">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43">
      <c r="A15" s="103" t="str">
        <f ca="1">Declaration!B27</f>
        <v xml:space="preserve">Tin  </v>
      </c>
      <c r="B15" s="102" t="str">
        <f>Declaration!D27</f>
        <v>No</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43">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43">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6">
      <c r="A18" s="102" t="str">
        <f ca="1">Declaration!B31</f>
        <v>2) Does any 3TG remain in the product(s)?</v>
      </c>
      <c r="B18" s="105"/>
      <c r="C18" s="105"/>
      <c r="D18" s="109"/>
      <c r="E18" s="84" t="s">
        <v>829</v>
      </c>
      <c r="F18" s="106"/>
      <c r="G18" s="24"/>
      <c r="H18" s="24"/>
      <c r="J18" s="180"/>
    </row>
    <row r="19" spans="1:10" ht="43">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43">
      <c r="A20" s="103" t="str">
        <f ca="1">Declaration!B33</f>
        <v xml:space="preserve">Tin  </v>
      </c>
      <c r="B20" s="102">
        <f>IF($B$15="Yes",Declaration!D33,0)</f>
        <v>0</v>
      </c>
      <c r="C20" s="102" t="str">
        <f ca="1">IF(H20=1,J20,I20)</f>
        <v>Complete</v>
      </c>
      <c r="D20" s="110" t="str">
        <f>IF(H20=1,"Click here to answer question 2 for Tin","")</f>
        <v/>
      </c>
      <c r="E20" s="84" t="s">
        <v>828</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43">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43">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828</v>
      </c>
      <c r="F23" s="106"/>
      <c r="G23" s="24"/>
      <c r="H23" s="24"/>
      <c r="J23" s="180"/>
    </row>
    <row r="24" spans="1:10" ht="56">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3">
      <c r="A25" s="103" t="str">
        <f ca="1">Declaration!B39</f>
        <v xml:space="preserve">Tin  </v>
      </c>
      <c r="B25" s="102">
        <f>IF(AND($B$15="Yes",$B$20="Yes"),Declaration!D39,0)</f>
        <v>0</v>
      </c>
      <c r="C25" s="102" t="str">
        <f ca="1">IF(H25=1,J25,I25)</f>
        <v>Complete</v>
      </c>
      <c r="D25" s="110" t="str">
        <f>IF(H25=1,"Click here to answer question 3 for Tin","")</f>
        <v/>
      </c>
      <c r="E25" s="84" t="s">
        <v>828</v>
      </c>
      <c r="F25" s="107">
        <f>IF(OR(B15="No",B20="No"),0,1)</f>
        <v>0</v>
      </c>
      <c r="G25" s="81">
        <f>IF(B25=0,1,0)</f>
        <v>1</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3">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56">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102" t="str">
        <f ca="1">Declaration!B43</f>
        <v>4) Do any of the smelters in your supply chain source the 3TG from conflict-affected and high-risk areas?</v>
      </c>
      <c r="B28" s="102"/>
      <c r="C28" s="102"/>
      <c r="D28" s="110"/>
      <c r="E28" s="84"/>
      <c r="F28" s="84"/>
      <c r="G28" s="84"/>
      <c r="H28" s="24"/>
      <c r="I28" s="179"/>
    </row>
    <row r="29" spans="1:10" ht="41.25"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103" t="str">
        <f ca="1">Declaration!B45</f>
        <v xml:space="preserve">Tin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2">
      <c r="A33" s="102" t="str">
        <f ca="1">Declaration!B49</f>
        <v xml:space="preserve">5) Does 100 percent of the 3TG (necessary to the functionality or production of your products) originate from recycled or scrap sources? </v>
      </c>
      <c r="B33" s="105"/>
      <c r="C33" s="105"/>
      <c r="D33" s="109"/>
      <c r="E33" s="84" t="s">
        <v>1330</v>
      </c>
      <c r="F33" s="106"/>
      <c r="G33" s="24"/>
      <c r="H33" s="24"/>
      <c r="J33" s="180"/>
    </row>
    <row r="34" spans="1:10" ht="56">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43">
      <c r="A35" s="103" t="str">
        <f ca="1">Declaration!B51</f>
        <v xml:space="preserve">Tin  </v>
      </c>
      <c r="B35" s="102">
        <f>IF(AND($B$15="Yes",$B$20="Yes"),Declaration!D51,0)</f>
        <v>0</v>
      </c>
      <c r="C35" s="102" t="str">
        <f ca="1">IF(H35=1,J35,I35)</f>
        <v>Complete</v>
      </c>
      <c r="D35" s="330" t="str">
        <f>IF(H35=1,"Click here to answer question 5 for Tin","")</f>
        <v/>
      </c>
      <c r="E35" s="84" t="s">
        <v>1330</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43">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56">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42">
      <c r="A38" s="102" t="str">
        <f ca="1">Declaration!B55</f>
        <v xml:space="preserve">6) What percentage of relevant suppliers have provided a response to your supply chain survey? </v>
      </c>
      <c r="B38" s="105"/>
      <c r="C38" s="105"/>
      <c r="D38" s="109"/>
      <c r="E38" s="84" t="s">
        <v>828</v>
      </c>
      <c r="F38" s="106"/>
      <c r="G38" s="24"/>
      <c r="H38" s="24"/>
    </row>
    <row r="39" spans="1:10" ht="29">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9">
      <c r="A40" s="103" t="str">
        <f ca="1">Declaration!B57</f>
        <v xml:space="preserve">Tin  </v>
      </c>
      <c r="B40" s="299">
        <f>IF(AND($B$15="Yes",$B$20="Yes"),Declaration!D57,0)</f>
        <v>0</v>
      </c>
      <c r="C40" s="102" t="str">
        <f ca="1">IF(H40=1,J40,I40)</f>
        <v>Complete</v>
      </c>
      <c r="D40" s="331" t="str">
        <f>IF(H40=1,"Click here to answer question 6 for Tin","")</f>
        <v/>
      </c>
      <c r="E40" s="84" t="s">
        <v>827</v>
      </c>
      <c r="F40" s="107">
        <f>F25</f>
        <v>0</v>
      </c>
      <c r="G40" s="81">
        <f>IF(B40=0,1,0)</f>
        <v>1</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9">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9">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6">
      <c r="A43" s="102" t="str">
        <f ca="1">Declaration!B61</f>
        <v xml:space="preserve">7) Have you identified all of the smelters supplying the 3TG to your supply chain? </v>
      </c>
      <c r="B43" s="105"/>
      <c r="C43" s="105"/>
      <c r="D43" s="109"/>
      <c r="E43" s="84" t="s">
        <v>829</v>
      </c>
      <c r="F43" s="106"/>
      <c r="G43" s="24"/>
      <c r="H43" s="24"/>
    </row>
    <row r="44" spans="1:10" ht="57">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7">
      <c r="A45" s="103" t="str">
        <f ca="1">Declaration!B63</f>
        <v xml:space="preserve">Tin  </v>
      </c>
      <c r="B45" s="102">
        <f>IF(AND($B$15="Yes",$B$20="Yes"),Declaration!D63,0)</f>
        <v>0</v>
      </c>
      <c r="C45" s="102" t="str">
        <f ca="1">IF(H45=1,J45,I45)</f>
        <v>Complete</v>
      </c>
      <c r="D45" s="330" t="str">
        <f>IF(H45=1,"Click here to answer question 7 for Tin","")</f>
        <v/>
      </c>
      <c r="E45" s="84" t="s">
        <v>1326</v>
      </c>
      <c r="F45" s="107">
        <f>F25</f>
        <v>0</v>
      </c>
      <c r="G45" s="81">
        <f>IF(B45=0,1,0)</f>
        <v>1</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7">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7">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70">
      <c r="A48" s="102" t="str">
        <f ca="1">Declaration!B67</f>
        <v xml:space="preserve">8) Has all applicable smelter information received by your company been reported in this declaration? </v>
      </c>
      <c r="B48" s="105"/>
      <c r="C48" s="105"/>
      <c r="D48" s="109"/>
      <c r="E48" s="84" t="s">
        <v>830</v>
      </c>
      <c r="F48" s="106"/>
      <c r="G48" s="24"/>
      <c r="H48" s="24"/>
    </row>
    <row r="49" spans="1:10" ht="43">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43">
      <c r="A50" s="103" t="str">
        <f ca="1">Declaration!B69</f>
        <v xml:space="preserve">Tin  </v>
      </c>
      <c r="B50" s="102">
        <f>IF(AND($B$15="Yes",$B$20="Yes"),Declaration!D69,0)</f>
        <v>0</v>
      </c>
      <c r="C50" s="102" t="str">
        <f ca="1">IF(H50=1,J50,I50)</f>
        <v>Complete</v>
      </c>
      <c r="D50" s="331" t="str">
        <f>IF(H50=1,"Click here to answer question 8 for Tin","")</f>
        <v/>
      </c>
      <c r="E50" s="84" t="s">
        <v>828</v>
      </c>
      <c r="F50" s="107">
        <f>F25</f>
        <v>0</v>
      </c>
      <c r="G50" s="81">
        <f>IF(B50=0,1,0)</f>
        <v>1</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43">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43">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8">
      <c r="A53" s="102" t="str">
        <f ca="1">Declaration!B74</f>
        <v>Question</v>
      </c>
      <c r="B53" s="105"/>
      <c r="C53" s="105"/>
      <c r="D53" s="109"/>
      <c r="E53" s="84" t="s">
        <v>451</v>
      </c>
      <c r="F53" s="106"/>
      <c r="G53" s="106"/>
      <c r="H53" s="106"/>
    </row>
    <row r="54" spans="1:10" ht="43">
      <c r="A54" s="102" t="str">
        <f ca="1">Declaration!B75</f>
        <v>A. Have you established a responsible minerals sourcing policy?</v>
      </c>
      <c r="B54" s="102">
        <f>Declaration!D75</f>
        <v>0</v>
      </c>
      <c r="C54" s="102" t="str">
        <f t="shared" ref="C54:C60" ca="1" si="10">IF(H54=1,J54,I54)</f>
        <v>Complete</v>
      </c>
      <c r="D54" s="108" t="str">
        <f>IF(H54=1,"Click here to answer question (A)","")</f>
        <v/>
      </c>
      <c r="E54" s="84" t="s">
        <v>1330</v>
      </c>
      <c r="F54" s="107">
        <f>IF(SUM(F$24:F$27)=0,0,1)</f>
        <v>0</v>
      </c>
      <c r="G54" s="81">
        <f>IF(B54=0,1,0)</f>
        <v>1</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f>Declaration!D77</f>
        <v>0</v>
      </c>
      <c r="C55" s="102" t="str">
        <f t="shared" ca="1" si="10"/>
        <v>Complete</v>
      </c>
      <c r="D55" s="108" t="str">
        <f>IF(H55=1,"Click here to answer question (B)","")</f>
        <v/>
      </c>
      <c r="E55" s="84" t="s">
        <v>1330</v>
      </c>
      <c r="F55" s="107">
        <f t="shared" ref="F55" si="12">F$54</f>
        <v>0</v>
      </c>
      <c r="G55" s="81">
        <f>IF(B55=0,1,0)</f>
        <v>1</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70">
      <c r="A57" s="102" t="str">
        <f ca="1">Declaration!B79</f>
        <v>C. Do you require your direct suppliers to source the 3TG from smelters whose due diligence practices have been validated by an independent third party audit program?</v>
      </c>
      <c r="B57" s="102">
        <f>Declaration!D79</f>
        <v>0</v>
      </c>
      <c r="C57" s="102" t="str">
        <f t="shared" ca="1" si="10"/>
        <v>Complete</v>
      </c>
      <c r="D57" s="108" t="str">
        <f>IF(H57=1,"Click here to answer question (C)","")</f>
        <v/>
      </c>
      <c r="E57" s="84" t="s">
        <v>1330</v>
      </c>
      <c r="F57" s="107">
        <f>F$54</f>
        <v>0</v>
      </c>
      <c r="G57" s="81">
        <f>IF(B57=0,1,0)</f>
        <v>1</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3">
      <c r="A58" s="102" t="str">
        <f ca="1">Declaration!B81</f>
        <v>D. Have you implemented due diligence measures for responsible sourcing?</v>
      </c>
      <c r="B58" s="102">
        <f>Declaration!D81</f>
        <v>0</v>
      </c>
      <c r="C58" s="102" t="str">
        <f t="shared" ca="1" si="10"/>
        <v>Complete</v>
      </c>
      <c r="D58" s="108" t="str">
        <f>IF(H58=1,"Click here to answer question (D)","")</f>
        <v/>
      </c>
      <c r="E58" s="84" t="s">
        <v>1330</v>
      </c>
      <c r="F58" s="107">
        <f>F$54</f>
        <v>0</v>
      </c>
      <c r="G58" s="81">
        <f>IF(B58=0,1,0)</f>
        <v>1</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43">
      <c r="A59" s="102" t="str">
        <f ca="1">Declaration!B83</f>
        <v>E. Does your company conduct Conflict Minerals survey(s) of your relevant supplier(s)?</v>
      </c>
      <c r="B59" s="102">
        <f>Declaration!D83</f>
        <v>0</v>
      </c>
      <c r="C59" s="102" t="str">
        <f t="shared" ca="1" si="10"/>
        <v>Complete</v>
      </c>
      <c r="D59" s="108" t="str">
        <f>IF(H59=1,"Click here to answer question (E)","")</f>
        <v/>
      </c>
      <c r="E59" s="84" t="s">
        <v>1330</v>
      </c>
      <c r="F59" s="107">
        <f>F$54</f>
        <v>0</v>
      </c>
      <c r="G59" s="81">
        <f>IF(B59=0,1,0)</f>
        <v>1</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43">
      <c r="A60" s="102" t="str">
        <f ca="1">Declaration!B85</f>
        <v>F. Do you review due diligence information received from your suppliers against your company’s expectations?</v>
      </c>
      <c r="B60" s="102">
        <f>Declaration!D85</f>
        <v>0</v>
      </c>
      <c r="C60" s="102" t="str">
        <f t="shared" ca="1" si="10"/>
        <v>Complete</v>
      </c>
      <c r="D60" s="108" t="str">
        <f>IF(H60=1,"Click here to answer question (F)","")</f>
        <v/>
      </c>
      <c r="E60" s="84" t="s">
        <v>1330</v>
      </c>
      <c r="F60" s="107">
        <f>F$54</f>
        <v>0</v>
      </c>
      <c r="G60" s="81">
        <f>IF(B60=0,1,0)</f>
        <v>1</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43">
      <c r="A62" s="102" t="str">
        <f ca="1">Declaration!B87</f>
        <v>G. Does your review process include corrective action management?</v>
      </c>
      <c r="B62" s="102">
        <f>Declaration!D87</f>
        <v>0</v>
      </c>
      <c r="C62" s="102" t="str">
        <f t="shared" ref="C62:C68" ca="1" si="13">IF(H62=1,J62,I62)</f>
        <v>Complete</v>
      </c>
      <c r="D62" s="108" t="str">
        <f>IF(H62=1,"Click here to answer question (G)","")</f>
        <v/>
      </c>
      <c r="E62" s="84" t="s">
        <v>1330</v>
      </c>
      <c r="F62" s="107">
        <f>F$54</f>
        <v>0</v>
      </c>
      <c r="G62" s="81">
        <f>IF(B62=0,1,0)</f>
        <v>1</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43">
      <c r="A63" s="102" t="str">
        <f ca="1">Declaration!B89</f>
        <v>H. Is your company required to file an annual conflict minerals disclosure?</v>
      </c>
      <c r="B63" s="102">
        <f>Declaration!D89</f>
        <v>0</v>
      </c>
      <c r="C63" s="102" t="str">
        <f t="shared" ca="1" si="13"/>
        <v>Complete</v>
      </c>
      <c r="D63" s="108" t="str">
        <f>IF(H63=1,"Click here to answer question (H)","")</f>
        <v/>
      </c>
      <c r="E63" s="84" t="s">
        <v>1330</v>
      </c>
      <c r="F63" s="107">
        <f>F$54</f>
        <v>0</v>
      </c>
      <c r="G63" s="81">
        <f>IF(B63=0,1,0)</f>
        <v>1</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43">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3">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43">
      <c r="A66" s="102" t="s">
        <v>1899</v>
      </c>
      <c r="B66" s="102"/>
      <c r="C66" s="102" t="str">
        <f t="shared" ca="1" si="13"/>
        <v>Complete</v>
      </c>
      <c r="D66" s="108" t="str">
        <f>IF(H66=0,"","Click here to provide smelter information")</f>
        <v/>
      </c>
      <c r="E66" s="84" t="s">
        <v>828</v>
      </c>
      <c r="F66" s="107">
        <f>F25</f>
        <v>0</v>
      </c>
      <c r="G66" s="81">
        <f>IF(AND(COUNTIF(SmelterIdetifiedForMetal,"Tin")&gt;0,COUNTIF('Smelter List'!AB$5:AB$2504,"Tin?*")&gt;0),0,1)</f>
        <v>1</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43">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43">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8">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4"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30" priority="358" stopIfTrue="1">
      <formula>$H$56=0</formula>
    </cfRule>
  </conditionalFormatting>
  <conditionalFormatting sqref="B66">
    <cfRule type="expression" dxfId="29" priority="39" stopIfTrue="1">
      <formula>IF(F66=0,TRUE)</formula>
    </cfRule>
  </conditionalFormatting>
  <conditionalFormatting sqref="B67">
    <cfRule type="expression" dxfId="28" priority="35" stopIfTrue="1">
      <formula>IF(F67=0,TRUE)</formula>
    </cfRule>
  </conditionalFormatting>
  <conditionalFormatting sqref="B68:B69">
    <cfRule type="expression" dxfId="27" priority="31" stopIfTrue="1">
      <formula>IF(F68=0,TRUE)</formula>
    </cfRule>
  </conditionalFormatting>
  <conditionalFormatting sqref="C69">
    <cfRule type="expression" dxfId="26" priority="13" stopIfTrue="1">
      <formula>C69="Not Required"</formula>
    </cfRule>
    <cfRule type="expression" dxfId="25" priority="21" stopIfTrue="1">
      <formula>OR(C69="Complete",C69="填写",C69="記入",C69="완료",C69="Complétez",C69="Concluído",C69="Vollständig",C69="Completare",C69="Doldurun")</formula>
    </cfRule>
  </conditionalFormatting>
  <conditionalFormatting sqref="A69">
    <cfRule type="expression" dxfId="24" priority="14" stopIfTrue="1">
      <formula>C69="Not Required"</formula>
    </cfRule>
    <cfRule type="expression" dxfId="23"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22" priority="347" stopIfTrue="1">
      <formula>$F4=0</formula>
    </cfRule>
    <cfRule type="expression" dxfId="21" priority="348" stopIfTrue="1">
      <formula>$H4=0</formula>
    </cfRule>
    <cfRule type="expression" dxfId="20" priority="349" stopIfTrue="1">
      <formula>$H4=1</formula>
    </cfRule>
  </conditionalFormatting>
  <conditionalFormatting sqref="C69 A69">
    <cfRule type="expression" dxfId="19" priority="11" stopIfTrue="1">
      <formula>IF(AND($F$69=1,$G$69=1),TRUE,FALSE)</formula>
    </cfRule>
  </conditionalFormatting>
  <conditionalFormatting sqref="A29:A32">
    <cfRule type="expression" dxfId="18" priority="2" stopIfTrue="1">
      <formula>$F29=0</formula>
    </cfRule>
    <cfRule type="expression" dxfId="17" priority="3" stopIfTrue="1">
      <formula>$H29=0</formula>
    </cfRule>
    <cfRule type="expression" dxfId="16" priority="4" stopIfTrue="1">
      <formula>$H29=1</formula>
    </cfRule>
  </conditionalFormatting>
  <conditionalFormatting sqref="B65">
    <cfRule type="expression" dxfId="15" priority="1" stopIfTrue="1">
      <formula>IF(F65=0,TRUE)</formula>
    </cfRule>
  </conditionalFormatting>
  <conditionalFormatting sqref="A5:A13">
    <cfRule type="expression" dxfId="14" priority="49" stopIfTrue="1">
      <formula>$F5=0</formula>
    </cfRule>
    <cfRule type="expression" dxfId="13" priority="50" stopIfTrue="1">
      <formula>AND($F5=1,$G5=0)</formula>
    </cfRule>
    <cfRule type="expression" dxfId="12"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3203125" defaultRowHeight="13"/>
  <cols>
    <col min="1" max="1" width="3.1640625" style="116" customWidth="1"/>
    <col min="2" max="2" width="39.83203125" style="117" customWidth="1"/>
    <col min="3" max="3" width="39.83203125" style="116" customWidth="1"/>
    <col min="4" max="4" width="58.83203125" style="116" customWidth="1"/>
    <col min="5" max="5" width="1.6640625" style="116" customWidth="1"/>
    <col min="6" max="6" width="9" customWidth="1"/>
    <col min="7" max="16384" width="8.83203125" style="26"/>
  </cols>
  <sheetData>
    <row r="1" spans="1:6" ht="35.25" customHeight="1" thickTop="1">
      <c r="A1" s="440" t="str">
        <f ca="1">OFFSET(L!$C$1,MATCH("Product List"&amp;ADDRESS(ROW(),COLUMN(),4),L!$A:$A,0)-1,SL,,)</f>
        <v>Completion required only if reporting level "Product (or List of Products)" selected on the 'Declaration' worksheet.</v>
      </c>
      <c r="B1" s="441"/>
      <c r="C1" s="441"/>
      <c r="D1" s="441"/>
      <c r="E1" s="145"/>
    </row>
    <row r="2" spans="1:6">
      <c r="A2" s="29"/>
      <c r="B2" s="147"/>
      <c r="C2" s="147"/>
      <c r="D2"/>
      <c r="E2" s="30"/>
    </row>
    <row r="3" spans="1:6">
      <c r="A3" s="29"/>
      <c r="B3" s="147"/>
      <c r="C3" s="147"/>
      <c r="D3" s="147"/>
      <c r="E3" s="30"/>
    </row>
    <row r="4" spans="1:6" ht="15.75" customHeight="1">
      <c r="A4" s="29"/>
      <c r="B4" s="439" t="s">
        <v>921</v>
      </c>
      <c r="C4" s="439"/>
      <c r="D4" s="439"/>
      <c r="E4" s="30"/>
    </row>
    <row r="5" spans="1:6" ht="17">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6">
      <c r="A6" s="157"/>
      <c r="B6" s="148"/>
      <c r="C6" s="111"/>
      <c r="D6" s="111"/>
      <c r="E6" s="32"/>
      <c r="F6"/>
    </row>
    <row r="7" spans="1:6" s="33" customFormat="1" ht="16">
      <c r="A7" s="158"/>
      <c r="B7" s="148"/>
      <c r="C7" s="111"/>
      <c r="D7" s="111"/>
      <c r="E7" s="32"/>
      <c r="F7"/>
    </row>
    <row r="8" spans="1:6" s="33" customFormat="1" ht="16">
      <c r="A8" s="158"/>
      <c r="B8" s="148"/>
      <c r="C8" s="111"/>
      <c r="D8" s="111"/>
      <c r="E8" s="32"/>
      <c r="F8"/>
    </row>
    <row r="9" spans="1:6" s="33" customFormat="1" ht="16">
      <c r="A9" s="158"/>
      <c r="B9" s="148"/>
      <c r="C9" s="111"/>
      <c r="D9" s="111"/>
      <c r="E9" s="32"/>
      <c r="F9"/>
    </row>
    <row r="10" spans="1:6" s="33" customFormat="1" ht="16">
      <c r="A10" s="158"/>
      <c r="B10" s="148"/>
      <c r="C10" s="111"/>
      <c r="D10" s="111"/>
      <c r="E10" s="32"/>
      <c r="F10"/>
    </row>
    <row r="11" spans="1:6" s="33" customFormat="1" ht="16">
      <c r="A11" s="158"/>
      <c r="B11" s="148"/>
      <c r="C11" s="111"/>
      <c r="D11" s="111"/>
      <c r="E11" s="32"/>
      <c r="F11"/>
    </row>
    <row r="12" spans="1:6" s="33" customFormat="1" ht="16">
      <c r="A12" s="158"/>
      <c r="B12" s="148"/>
      <c r="C12" s="111"/>
      <c r="D12" s="111"/>
      <c r="E12" s="32"/>
      <c r="F12"/>
    </row>
    <row r="13" spans="1:6" s="33" customFormat="1" ht="16">
      <c r="A13" s="158"/>
      <c r="B13" s="148"/>
      <c r="C13" s="111"/>
      <c r="D13" s="111"/>
      <c r="E13" s="32"/>
      <c r="F13"/>
    </row>
    <row r="14" spans="1:6" s="33" customFormat="1" ht="16">
      <c r="A14" s="158"/>
      <c r="B14" s="148"/>
      <c r="C14" s="111"/>
      <c r="D14" s="111"/>
      <c r="E14" s="32"/>
      <c r="F14"/>
    </row>
    <row r="15" spans="1:6" s="33" customFormat="1" ht="16">
      <c r="A15" s="158"/>
      <c r="B15" s="148"/>
      <c r="C15" s="111"/>
      <c r="D15" s="111"/>
      <c r="E15" s="32"/>
      <c r="F15"/>
    </row>
    <row r="16" spans="1:6" s="33" customFormat="1" ht="16">
      <c r="A16" s="158"/>
      <c r="B16" s="148"/>
      <c r="C16" s="111"/>
      <c r="D16" s="111"/>
      <c r="E16" s="32"/>
      <c r="F16"/>
    </row>
    <row r="17" spans="1:6" s="33" customFormat="1" ht="16">
      <c r="A17" s="158"/>
      <c r="B17" s="148"/>
      <c r="C17" s="111"/>
      <c r="D17" s="111"/>
      <c r="E17" s="32"/>
      <c r="F17"/>
    </row>
    <row r="18" spans="1:6" s="33" customFormat="1" ht="16">
      <c r="A18" s="158"/>
      <c r="B18" s="148"/>
      <c r="C18" s="111"/>
      <c r="D18" s="111"/>
      <c r="E18" s="32"/>
      <c r="F18"/>
    </row>
    <row r="19" spans="1:6" s="33" customFormat="1" ht="16">
      <c r="A19" s="158"/>
      <c r="B19" s="148"/>
      <c r="C19" s="111"/>
      <c r="D19" s="111"/>
      <c r="E19" s="32"/>
      <c r="F19"/>
    </row>
    <row r="20" spans="1:6" s="33" customFormat="1" ht="16">
      <c r="A20" s="158"/>
      <c r="B20" s="148"/>
      <c r="C20" s="111"/>
      <c r="D20" s="111"/>
      <c r="E20" s="32"/>
      <c r="F20"/>
    </row>
    <row r="21" spans="1:6" s="33" customFormat="1" ht="16">
      <c r="A21" s="158"/>
      <c r="B21" s="148"/>
      <c r="C21" s="111"/>
      <c r="D21" s="111"/>
      <c r="E21" s="32"/>
      <c r="F21"/>
    </row>
    <row r="22" spans="1:6" s="33" customFormat="1" ht="16">
      <c r="A22" s="158"/>
      <c r="B22" s="148"/>
      <c r="C22" s="111"/>
      <c r="D22" s="111"/>
      <c r="E22" s="32"/>
      <c r="F22"/>
    </row>
    <row r="23" spans="1:6" s="33" customFormat="1" ht="16">
      <c r="A23" s="158"/>
      <c r="B23" s="148"/>
      <c r="C23" s="111"/>
      <c r="D23" s="111"/>
      <c r="E23" s="32"/>
      <c r="F23"/>
    </row>
    <row r="24" spans="1:6" s="33" customFormat="1" ht="16">
      <c r="A24" s="158"/>
      <c r="B24" s="148"/>
      <c r="C24" s="111"/>
      <c r="D24" s="111"/>
      <c r="E24" s="32"/>
      <c r="F24"/>
    </row>
    <row r="25" spans="1:6" s="33" customFormat="1" ht="16">
      <c r="A25" s="158"/>
      <c r="B25" s="148"/>
      <c r="C25" s="111"/>
      <c r="D25" s="111"/>
      <c r="E25" s="32"/>
      <c r="F25"/>
    </row>
    <row r="26" spans="1:6" s="33" customFormat="1" ht="16">
      <c r="A26" s="158"/>
      <c r="B26" s="148"/>
      <c r="C26" s="111"/>
      <c r="D26" s="111"/>
      <c r="E26" s="32"/>
      <c r="F26"/>
    </row>
    <row r="27" spans="1:6" s="33" customFormat="1" ht="16">
      <c r="A27" s="158"/>
      <c r="B27" s="148"/>
      <c r="C27" s="111"/>
      <c r="D27" s="111"/>
      <c r="E27" s="32"/>
      <c r="F27"/>
    </row>
    <row r="28" spans="1:6" s="33" customFormat="1" ht="16">
      <c r="A28" s="158"/>
      <c r="B28" s="148"/>
      <c r="C28" s="111"/>
      <c r="D28" s="111"/>
      <c r="E28" s="32"/>
      <c r="F28"/>
    </row>
    <row r="29" spans="1:6" s="33" customFormat="1" ht="16">
      <c r="A29" s="158"/>
      <c r="B29" s="148"/>
      <c r="C29" s="111"/>
      <c r="D29" s="111"/>
      <c r="E29" s="32"/>
      <c r="F29"/>
    </row>
    <row r="30" spans="1:6" s="33" customFormat="1" ht="16">
      <c r="A30" s="158"/>
      <c r="B30" s="148"/>
      <c r="C30" s="111"/>
      <c r="D30" s="111"/>
      <c r="E30" s="32"/>
      <c r="F30"/>
    </row>
    <row r="31" spans="1:6" s="33" customFormat="1" ht="16">
      <c r="A31" s="158"/>
      <c r="B31" s="148"/>
      <c r="C31" s="111"/>
      <c r="D31" s="111"/>
      <c r="E31" s="32"/>
      <c r="F31"/>
    </row>
    <row r="32" spans="1:6" s="33" customFormat="1" ht="16">
      <c r="A32" s="158"/>
      <c r="B32" s="148"/>
      <c r="C32" s="111"/>
      <c r="D32" s="111"/>
      <c r="E32" s="32"/>
      <c r="F32"/>
    </row>
    <row r="33" spans="1:6" s="33" customFormat="1" ht="16">
      <c r="A33" s="158"/>
      <c r="B33" s="148"/>
      <c r="C33" s="111"/>
      <c r="D33" s="111"/>
      <c r="E33" s="32"/>
      <c r="F33"/>
    </row>
    <row r="34" spans="1:6" s="33" customFormat="1" ht="16">
      <c r="A34" s="158"/>
      <c r="B34" s="148"/>
      <c r="C34" s="111"/>
      <c r="D34" s="111"/>
      <c r="E34" s="32"/>
      <c r="F34"/>
    </row>
    <row r="35" spans="1:6" s="33" customFormat="1" ht="16">
      <c r="A35" s="158"/>
      <c r="B35" s="148"/>
      <c r="C35" s="111"/>
      <c r="D35" s="111"/>
      <c r="E35" s="32"/>
      <c r="F35"/>
    </row>
    <row r="36" spans="1:6" s="33" customFormat="1" ht="16">
      <c r="A36" s="158"/>
      <c r="B36" s="148"/>
      <c r="C36" s="111"/>
      <c r="D36" s="111"/>
      <c r="E36" s="32"/>
      <c r="F36"/>
    </row>
    <row r="37" spans="1:6" s="33" customFormat="1" ht="16">
      <c r="A37" s="158"/>
      <c r="B37" s="148"/>
      <c r="C37" s="111"/>
      <c r="D37" s="111"/>
      <c r="E37" s="32"/>
      <c r="F37"/>
    </row>
    <row r="38" spans="1:6" s="33" customFormat="1" ht="16">
      <c r="A38" s="158"/>
      <c r="B38" s="148"/>
      <c r="C38" s="111"/>
      <c r="D38" s="111"/>
      <c r="E38" s="32"/>
      <c r="F38"/>
    </row>
    <row r="39" spans="1:6" s="33" customFormat="1" ht="16">
      <c r="A39" s="158"/>
      <c r="B39" s="148"/>
      <c r="C39" s="111"/>
      <c r="D39" s="111"/>
      <c r="E39" s="32"/>
      <c r="F39"/>
    </row>
    <row r="40" spans="1:6" s="33" customFormat="1" ht="16">
      <c r="A40" s="158"/>
      <c r="B40" s="148"/>
      <c r="C40" s="111"/>
      <c r="D40" s="111"/>
      <c r="E40" s="32"/>
      <c r="F40"/>
    </row>
    <row r="41" spans="1:6" s="33" customFormat="1" ht="16">
      <c r="A41" s="158"/>
      <c r="B41" s="148"/>
      <c r="C41" s="111"/>
      <c r="D41" s="111"/>
      <c r="E41" s="32"/>
      <c r="F41"/>
    </row>
    <row r="42" spans="1:6" s="33" customFormat="1" ht="16">
      <c r="A42" s="158"/>
      <c r="B42" s="148"/>
      <c r="C42" s="111"/>
      <c r="D42" s="111"/>
      <c r="E42" s="32"/>
      <c r="F42"/>
    </row>
    <row r="43" spans="1:6" s="33" customFormat="1" ht="16">
      <c r="A43" s="158"/>
      <c r="B43" s="148"/>
      <c r="C43" s="111"/>
      <c r="D43" s="111"/>
      <c r="E43" s="32"/>
      <c r="F43"/>
    </row>
    <row r="44" spans="1:6" s="33" customFormat="1" ht="16">
      <c r="A44" s="158"/>
      <c r="B44" s="148"/>
      <c r="C44" s="111"/>
      <c r="D44" s="111"/>
      <c r="E44" s="32"/>
      <c r="F44"/>
    </row>
    <row r="45" spans="1:6" s="33" customFormat="1" ht="16">
      <c r="A45" s="158"/>
      <c r="B45" s="148"/>
      <c r="C45" s="111"/>
      <c r="D45" s="111"/>
      <c r="E45" s="32"/>
      <c r="F45"/>
    </row>
    <row r="46" spans="1:6" s="33" customFormat="1" ht="16">
      <c r="A46" s="158"/>
      <c r="B46" s="148"/>
      <c r="C46" s="111"/>
      <c r="D46" s="111"/>
      <c r="E46" s="32"/>
      <c r="F46"/>
    </row>
    <row r="47" spans="1:6" s="33" customFormat="1" ht="16">
      <c r="A47" s="158"/>
      <c r="B47" s="148"/>
      <c r="C47" s="111"/>
      <c r="D47" s="111"/>
      <c r="E47" s="32"/>
      <c r="F47"/>
    </row>
    <row r="48" spans="1:6" s="33" customFormat="1" ht="16">
      <c r="A48" s="158"/>
      <c r="B48" s="148"/>
      <c r="C48" s="111"/>
      <c r="D48" s="111"/>
      <c r="E48" s="32"/>
      <c r="F48"/>
    </row>
    <row r="49" spans="1:6" s="33" customFormat="1" ht="16">
      <c r="A49" s="158"/>
      <c r="B49" s="148"/>
      <c r="C49" s="111"/>
      <c r="D49" s="111"/>
      <c r="E49" s="32"/>
      <c r="F49"/>
    </row>
    <row r="50" spans="1:6" s="33" customFormat="1" ht="16">
      <c r="A50" s="158"/>
      <c r="B50" s="148"/>
      <c r="C50" s="111"/>
      <c r="D50" s="111"/>
      <c r="E50" s="32"/>
      <c r="F50"/>
    </row>
    <row r="51" spans="1:6" s="33" customFormat="1" ht="16">
      <c r="A51" s="158"/>
      <c r="B51" s="148"/>
      <c r="C51" s="111"/>
      <c r="D51" s="111"/>
      <c r="E51" s="32"/>
      <c r="F51"/>
    </row>
    <row r="52" spans="1:6" s="33" customFormat="1" ht="16">
      <c r="A52" s="158"/>
      <c r="B52" s="148"/>
      <c r="C52" s="111"/>
      <c r="D52" s="111"/>
      <c r="E52" s="32"/>
      <c r="F52"/>
    </row>
    <row r="53" spans="1:6" s="33" customFormat="1" ht="16">
      <c r="A53" s="158"/>
      <c r="B53" s="148"/>
      <c r="C53" s="111"/>
      <c r="D53" s="111"/>
      <c r="E53" s="32"/>
      <c r="F53"/>
    </row>
    <row r="54" spans="1:6" s="33" customFormat="1" ht="16">
      <c r="A54" s="158"/>
      <c r="B54" s="148"/>
      <c r="C54" s="111"/>
      <c r="D54" s="111"/>
      <c r="E54" s="32"/>
      <c r="F54"/>
    </row>
    <row r="55" spans="1:6" s="33" customFormat="1" ht="16">
      <c r="A55" s="158"/>
      <c r="B55" s="148"/>
      <c r="C55" s="111"/>
      <c r="D55" s="111"/>
      <c r="E55" s="32"/>
      <c r="F55"/>
    </row>
    <row r="56" spans="1:6" s="33" customFormat="1" ht="16">
      <c r="A56" s="158"/>
      <c r="B56" s="148"/>
      <c r="C56" s="111"/>
      <c r="D56" s="111"/>
      <c r="E56" s="32"/>
      <c r="F56"/>
    </row>
    <row r="57" spans="1:6" s="33" customFormat="1" ht="16">
      <c r="A57" s="158"/>
      <c r="B57" s="148"/>
      <c r="C57" s="111"/>
      <c r="D57" s="111"/>
      <c r="E57" s="32"/>
      <c r="F57"/>
    </row>
    <row r="58" spans="1:6" s="33" customFormat="1" ht="16">
      <c r="A58" s="158"/>
      <c r="B58" s="148"/>
      <c r="C58" s="111"/>
      <c r="D58" s="111"/>
      <c r="E58" s="32"/>
      <c r="F58"/>
    </row>
    <row r="59" spans="1:6" s="33" customFormat="1" ht="16">
      <c r="A59" s="158"/>
      <c r="B59" s="148"/>
      <c r="C59" s="111"/>
      <c r="D59" s="111"/>
      <c r="E59" s="32"/>
      <c r="F59"/>
    </row>
    <row r="60" spans="1:6" s="33" customFormat="1" ht="16">
      <c r="A60" s="158"/>
      <c r="B60" s="148"/>
      <c r="C60" s="111"/>
      <c r="D60" s="111"/>
      <c r="E60" s="32"/>
      <c r="F60"/>
    </row>
    <row r="61" spans="1:6" s="33" customFormat="1" ht="16">
      <c r="A61" s="158"/>
      <c r="B61" s="148"/>
      <c r="C61" s="111"/>
      <c r="D61" s="111"/>
      <c r="E61" s="32"/>
      <c r="F61"/>
    </row>
    <row r="62" spans="1:6" s="33" customFormat="1" ht="16">
      <c r="A62" s="158"/>
      <c r="B62" s="148"/>
      <c r="C62" s="111"/>
      <c r="D62" s="111"/>
      <c r="E62" s="32"/>
      <c r="F62"/>
    </row>
    <row r="63" spans="1:6" s="33" customFormat="1" ht="16">
      <c r="A63" s="158"/>
      <c r="B63" s="148"/>
      <c r="C63" s="111"/>
      <c r="D63" s="111"/>
      <c r="E63" s="32"/>
      <c r="F63"/>
    </row>
    <row r="64" spans="1:6" s="33" customFormat="1" ht="16">
      <c r="A64" s="158"/>
      <c r="B64" s="148"/>
      <c r="C64" s="111"/>
      <c r="D64" s="111"/>
      <c r="E64" s="32"/>
      <c r="F64"/>
    </row>
    <row r="65" spans="1:6" s="33" customFormat="1" ht="16">
      <c r="A65" s="158"/>
      <c r="B65" s="148"/>
      <c r="C65" s="111"/>
      <c r="D65" s="111"/>
      <c r="E65" s="32"/>
      <c r="F65"/>
    </row>
    <row r="66" spans="1:6" s="33" customFormat="1" ht="16">
      <c r="A66" s="158"/>
      <c r="B66" s="148"/>
      <c r="C66" s="111"/>
      <c r="D66" s="111"/>
      <c r="E66" s="32"/>
      <c r="F66"/>
    </row>
    <row r="67" spans="1:6" s="33" customFormat="1" ht="16">
      <c r="A67" s="158"/>
      <c r="B67" s="148"/>
      <c r="C67" s="111"/>
      <c r="D67" s="111"/>
      <c r="E67" s="32"/>
      <c r="F67"/>
    </row>
    <row r="68" spans="1:6" s="33" customFormat="1" ht="16">
      <c r="A68" s="158"/>
      <c r="B68" s="148"/>
      <c r="C68" s="111"/>
      <c r="D68" s="111"/>
      <c r="E68" s="32"/>
      <c r="F68"/>
    </row>
    <row r="69" spans="1:6" s="33" customFormat="1" ht="16">
      <c r="A69" s="158"/>
      <c r="B69" s="148"/>
      <c r="C69" s="111"/>
      <c r="D69" s="111"/>
      <c r="E69" s="32"/>
      <c r="F69"/>
    </row>
    <row r="70" spans="1:6" s="33" customFormat="1" ht="16">
      <c r="A70" s="158"/>
      <c r="B70" s="148"/>
      <c r="C70" s="111"/>
      <c r="D70" s="111"/>
      <c r="E70" s="32"/>
      <c r="F70"/>
    </row>
    <row r="71" spans="1:6" s="33" customFormat="1" ht="16">
      <c r="A71" s="158"/>
      <c r="B71" s="148"/>
      <c r="C71" s="111"/>
      <c r="D71" s="111"/>
      <c r="E71" s="32"/>
      <c r="F71"/>
    </row>
    <row r="72" spans="1:6" s="33" customFormat="1" ht="16">
      <c r="A72" s="158"/>
      <c r="B72" s="148"/>
      <c r="C72" s="111"/>
      <c r="D72" s="111"/>
      <c r="E72" s="32"/>
      <c r="F72"/>
    </row>
    <row r="73" spans="1:6" s="33" customFormat="1" ht="16">
      <c r="A73" s="158"/>
      <c r="B73" s="148"/>
      <c r="C73" s="111"/>
      <c r="D73" s="111"/>
      <c r="E73" s="32"/>
      <c r="F73"/>
    </row>
    <row r="74" spans="1:6" s="33" customFormat="1" ht="16">
      <c r="A74" s="158"/>
      <c r="B74" s="148"/>
      <c r="C74" s="111"/>
      <c r="D74" s="111"/>
      <c r="E74" s="32"/>
      <c r="F74"/>
    </row>
    <row r="75" spans="1:6" s="33" customFormat="1" ht="16">
      <c r="A75" s="158"/>
      <c r="B75" s="148"/>
      <c r="C75" s="111"/>
      <c r="D75" s="111"/>
      <c r="E75" s="32"/>
      <c r="F75"/>
    </row>
    <row r="76" spans="1:6" s="33" customFormat="1" ht="16">
      <c r="A76" s="158"/>
      <c r="B76" s="148"/>
      <c r="C76" s="111"/>
      <c r="D76" s="111"/>
      <c r="E76" s="32"/>
      <c r="F76"/>
    </row>
    <row r="77" spans="1:6" s="33" customFormat="1" ht="16">
      <c r="A77" s="158"/>
      <c r="B77" s="148"/>
      <c r="C77" s="111"/>
      <c r="D77" s="111"/>
      <c r="E77" s="32"/>
      <c r="F77"/>
    </row>
    <row r="78" spans="1:6" s="33" customFormat="1" ht="16">
      <c r="A78" s="158"/>
      <c r="B78" s="148"/>
      <c r="C78" s="111"/>
      <c r="D78" s="111"/>
      <c r="E78" s="32"/>
      <c r="F78"/>
    </row>
    <row r="79" spans="1:6" s="33" customFormat="1" ht="16">
      <c r="A79" s="158"/>
      <c r="B79" s="148"/>
      <c r="C79" s="111"/>
      <c r="D79" s="111"/>
      <c r="E79" s="32"/>
      <c r="F79"/>
    </row>
    <row r="80" spans="1:6" s="33" customFormat="1" ht="16">
      <c r="A80" s="158"/>
      <c r="B80" s="148"/>
      <c r="C80" s="111"/>
      <c r="D80" s="111"/>
      <c r="E80" s="32"/>
      <c r="F80"/>
    </row>
    <row r="81" spans="1:6" s="33" customFormat="1" ht="16">
      <c r="A81" s="158"/>
      <c r="B81" s="148"/>
      <c r="C81" s="111"/>
      <c r="D81" s="111"/>
      <c r="E81" s="32"/>
      <c r="F81"/>
    </row>
    <row r="82" spans="1:6" s="33" customFormat="1" ht="16">
      <c r="A82" s="158"/>
      <c r="B82" s="148"/>
      <c r="C82" s="111"/>
      <c r="D82" s="111"/>
      <c r="E82" s="32"/>
      <c r="F82"/>
    </row>
    <row r="83" spans="1:6" s="33" customFormat="1" ht="16">
      <c r="A83" s="158"/>
      <c r="B83" s="148"/>
      <c r="C83" s="111"/>
      <c r="D83" s="111"/>
      <c r="E83" s="32"/>
      <c r="F83"/>
    </row>
    <row r="84" spans="1:6" s="33" customFormat="1" ht="16">
      <c r="A84" s="158"/>
      <c r="B84" s="148"/>
      <c r="C84" s="111"/>
      <c r="D84" s="111"/>
      <c r="E84" s="32"/>
      <c r="F84"/>
    </row>
    <row r="85" spans="1:6" s="33" customFormat="1" ht="16">
      <c r="A85" s="158"/>
      <c r="B85" s="148"/>
      <c r="C85" s="111"/>
      <c r="D85" s="111"/>
      <c r="E85" s="32"/>
      <c r="F85"/>
    </row>
    <row r="86" spans="1:6" s="33" customFormat="1" ht="16">
      <c r="A86" s="158"/>
      <c r="B86" s="148"/>
      <c r="C86" s="111"/>
      <c r="D86" s="111"/>
      <c r="E86" s="32"/>
      <c r="F86"/>
    </row>
    <row r="87" spans="1:6" s="33" customFormat="1" ht="16">
      <c r="A87" s="158"/>
      <c r="B87" s="148"/>
      <c r="C87" s="111"/>
      <c r="D87" s="111"/>
      <c r="E87" s="32"/>
      <c r="F87"/>
    </row>
    <row r="88" spans="1:6" s="33" customFormat="1" ht="16">
      <c r="A88" s="158"/>
      <c r="B88" s="148"/>
      <c r="C88" s="111"/>
      <c r="D88" s="111"/>
      <c r="E88" s="32"/>
      <c r="F88"/>
    </row>
    <row r="89" spans="1:6" s="33" customFormat="1" ht="16">
      <c r="A89" s="158"/>
      <c r="B89" s="148"/>
      <c r="C89" s="111"/>
      <c r="D89" s="111"/>
      <c r="E89" s="32"/>
      <c r="F89"/>
    </row>
    <row r="90" spans="1:6" s="33" customFormat="1" ht="16">
      <c r="A90" s="158"/>
      <c r="B90" s="148"/>
      <c r="C90" s="111"/>
      <c r="D90" s="111"/>
      <c r="E90" s="32"/>
      <c r="F90"/>
    </row>
    <row r="91" spans="1:6" s="33" customFormat="1" ht="16">
      <c r="A91" s="158"/>
      <c r="B91" s="148"/>
      <c r="C91" s="111"/>
      <c r="D91" s="111"/>
      <c r="E91" s="32"/>
      <c r="F91"/>
    </row>
    <row r="92" spans="1:6" s="33" customFormat="1" ht="16">
      <c r="A92" s="158"/>
      <c r="B92" s="148"/>
      <c r="C92" s="111"/>
      <c r="D92" s="111"/>
      <c r="E92" s="32"/>
      <c r="F92"/>
    </row>
    <row r="93" spans="1:6" s="33" customFormat="1" ht="16">
      <c r="A93" s="158"/>
      <c r="B93" s="148"/>
      <c r="C93" s="111"/>
      <c r="D93" s="111"/>
      <c r="E93" s="32"/>
      <c r="F93"/>
    </row>
    <row r="94" spans="1:6" s="33" customFormat="1" ht="16">
      <c r="A94" s="158"/>
      <c r="B94" s="148"/>
      <c r="C94" s="111"/>
      <c r="D94" s="111"/>
      <c r="E94" s="32"/>
      <c r="F94"/>
    </row>
    <row r="95" spans="1:6" s="33" customFormat="1" ht="16">
      <c r="A95" s="158"/>
      <c r="B95" s="148"/>
      <c r="C95" s="111"/>
      <c r="D95" s="111"/>
      <c r="E95" s="32"/>
      <c r="F95"/>
    </row>
    <row r="96" spans="1:6" s="33" customFormat="1" ht="16">
      <c r="A96" s="158"/>
      <c r="B96" s="148"/>
      <c r="C96" s="111"/>
      <c r="D96" s="111"/>
      <c r="E96" s="32"/>
      <c r="F96"/>
    </row>
    <row r="97" spans="1:6" s="33" customFormat="1" ht="16">
      <c r="A97" s="158"/>
      <c r="B97" s="148"/>
      <c r="C97" s="111"/>
      <c r="D97" s="111"/>
      <c r="E97" s="32"/>
      <c r="F97"/>
    </row>
    <row r="98" spans="1:6" s="33" customFormat="1" ht="16">
      <c r="A98" s="158"/>
      <c r="B98" s="148"/>
      <c r="C98" s="111"/>
      <c r="D98" s="111"/>
      <c r="E98" s="32"/>
      <c r="F98"/>
    </row>
    <row r="99" spans="1:6" s="33" customFormat="1" ht="16">
      <c r="A99" s="158"/>
      <c r="B99" s="148"/>
      <c r="C99" s="111"/>
      <c r="D99" s="111"/>
      <c r="E99" s="32"/>
      <c r="F99"/>
    </row>
    <row r="100" spans="1:6" s="33" customFormat="1" ht="16">
      <c r="A100" s="158"/>
      <c r="B100" s="148"/>
      <c r="C100" s="111"/>
      <c r="D100" s="111"/>
      <c r="E100" s="32"/>
      <c r="F100"/>
    </row>
    <row r="101" spans="1:6" s="33" customFormat="1" ht="16">
      <c r="A101" s="158"/>
      <c r="B101" s="148"/>
      <c r="C101" s="111"/>
      <c r="D101" s="111"/>
      <c r="E101" s="32"/>
      <c r="F101"/>
    </row>
    <row r="102" spans="1:6" s="33" customFormat="1" ht="16">
      <c r="A102" s="158"/>
      <c r="B102" s="148"/>
      <c r="C102" s="111"/>
      <c r="D102" s="111"/>
      <c r="E102" s="32"/>
      <c r="F102"/>
    </row>
    <row r="103" spans="1:6" s="33" customFormat="1" ht="16">
      <c r="A103" s="158"/>
      <c r="B103" s="148"/>
      <c r="C103" s="111"/>
      <c r="D103" s="111"/>
      <c r="E103" s="32"/>
      <c r="F103"/>
    </row>
    <row r="104" spans="1:6" s="33" customFormat="1" ht="16">
      <c r="A104" s="158"/>
      <c r="B104" s="148"/>
      <c r="C104" s="111"/>
      <c r="D104" s="111"/>
      <c r="E104" s="32"/>
      <c r="F104"/>
    </row>
    <row r="105" spans="1:6" s="33" customFormat="1" ht="16">
      <c r="A105" s="158"/>
      <c r="B105" s="148"/>
      <c r="C105" s="111"/>
      <c r="D105" s="111"/>
      <c r="E105" s="32"/>
      <c r="F105"/>
    </row>
    <row r="106" spans="1:6" s="33" customFormat="1" ht="16">
      <c r="A106" s="158"/>
      <c r="B106" s="148"/>
      <c r="C106" s="111"/>
      <c r="D106" s="111"/>
      <c r="E106" s="32"/>
      <c r="F106"/>
    </row>
    <row r="107" spans="1:6" s="33" customFormat="1" ht="16">
      <c r="A107" s="158"/>
      <c r="B107" s="148"/>
      <c r="C107" s="111"/>
      <c r="D107" s="111"/>
      <c r="E107" s="32"/>
      <c r="F107"/>
    </row>
    <row r="108" spans="1:6" s="33" customFormat="1" ht="16">
      <c r="A108" s="158"/>
      <c r="B108" s="148"/>
      <c r="C108" s="111"/>
      <c r="D108" s="111"/>
      <c r="E108" s="32"/>
      <c r="F108"/>
    </row>
    <row r="109" spans="1:6" s="33" customFormat="1" ht="16">
      <c r="A109" s="158"/>
      <c r="B109" s="148"/>
      <c r="C109" s="111"/>
      <c r="D109" s="111"/>
      <c r="E109" s="32"/>
      <c r="F109"/>
    </row>
    <row r="110" spans="1:6" s="33" customFormat="1" ht="16">
      <c r="A110" s="158"/>
      <c r="B110" s="148"/>
      <c r="C110" s="111"/>
      <c r="D110" s="111"/>
      <c r="E110" s="32"/>
      <c r="F110"/>
    </row>
    <row r="111" spans="1:6" s="33" customFormat="1" ht="16">
      <c r="A111" s="158"/>
      <c r="B111" s="148"/>
      <c r="C111" s="111"/>
      <c r="D111" s="111"/>
      <c r="E111" s="32"/>
      <c r="F111"/>
    </row>
    <row r="112" spans="1:6" s="33" customFormat="1" ht="16">
      <c r="A112" s="158"/>
      <c r="B112" s="148"/>
      <c r="C112" s="111"/>
      <c r="D112" s="111"/>
      <c r="E112" s="32"/>
      <c r="F112"/>
    </row>
    <row r="113" spans="1:6" s="33" customFormat="1" ht="16">
      <c r="A113" s="158"/>
      <c r="B113" s="148"/>
      <c r="C113" s="111"/>
      <c r="D113" s="111"/>
      <c r="E113" s="32"/>
      <c r="F113"/>
    </row>
    <row r="114" spans="1:6" s="33" customFormat="1" ht="16">
      <c r="A114" s="158"/>
      <c r="B114" s="148"/>
      <c r="C114" s="111"/>
      <c r="D114" s="111"/>
      <c r="E114" s="32"/>
      <c r="F114"/>
    </row>
    <row r="115" spans="1:6" s="33" customFormat="1" ht="16">
      <c r="A115" s="158"/>
      <c r="B115" s="148"/>
      <c r="C115" s="111"/>
      <c r="D115" s="111"/>
      <c r="E115" s="32"/>
      <c r="F115"/>
    </row>
    <row r="116" spans="1:6" s="33" customFormat="1" ht="16">
      <c r="A116" s="158"/>
      <c r="B116" s="148"/>
      <c r="C116" s="111"/>
      <c r="D116" s="111"/>
      <c r="E116" s="32"/>
      <c r="F116"/>
    </row>
    <row r="117" spans="1:6" s="33" customFormat="1" ht="16">
      <c r="A117" s="158"/>
      <c r="B117" s="148"/>
      <c r="C117" s="111"/>
      <c r="D117" s="111"/>
      <c r="E117" s="32"/>
      <c r="F117"/>
    </row>
    <row r="118" spans="1:6" s="33" customFormat="1" ht="16">
      <c r="A118" s="158"/>
      <c r="B118" s="148"/>
      <c r="C118" s="111"/>
      <c r="D118" s="111"/>
      <c r="E118" s="32"/>
      <c r="F118"/>
    </row>
    <row r="119" spans="1:6" s="33" customFormat="1" ht="16">
      <c r="A119" s="158"/>
      <c r="B119" s="148"/>
      <c r="C119" s="111"/>
      <c r="D119" s="111"/>
      <c r="E119" s="32"/>
      <c r="F119"/>
    </row>
    <row r="120" spans="1:6" s="33" customFormat="1" ht="16">
      <c r="A120" s="158"/>
      <c r="B120" s="148"/>
      <c r="C120" s="111"/>
      <c r="D120" s="111"/>
      <c r="E120" s="32"/>
      <c r="F120"/>
    </row>
    <row r="121" spans="1:6" s="33" customFormat="1" ht="16">
      <c r="A121" s="158"/>
      <c r="B121" s="148"/>
      <c r="C121" s="111"/>
      <c r="D121" s="111"/>
      <c r="E121" s="32"/>
      <c r="F121"/>
    </row>
    <row r="122" spans="1:6" s="33" customFormat="1" ht="16">
      <c r="A122" s="158"/>
      <c r="B122" s="148"/>
      <c r="C122" s="111"/>
      <c r="D122" s="111"/>
      <c r="E122" s="32"/>
      <c r="F122"/>
    </row>
    <row r="123" spans="1:6" s="33" customFormat="1" ht="16">
      <c r="A123" s="158"/>
      <c r="B123" s="148"/>
      <c r="C123" s="111"/>
      <c r="D123" s="111"/>
      <c r="E123" s="32"/>
      <c r="F123"/>
    </row>
    <row r="124" spans="1:6" s="33" customFormat="1" ht="16">
      <c r="A124" s="158"/>
      <c r="B124" s="148"/>
      <c r="C124" s="111"/>
      <c r="D124" s="111"/>
      <c r="E124" s="32"/>
      <c r="F124"/>
    </row>
    <row r="125" spans="1:6" s="33" customFormat="1" ht="16">
      <c r="A125" s="158"/>
      <c r="B125" s="148"/>
      <c r="C125" s="111"/>
      <c r="D125" s="111"/>
      <c r="E125" s="32"/>
      <c r="F125"/>
    </row>
    <row r="126" spans="1:6" s="33" customFormat="1" ht="16">
      <c r="A126" s="158"/>
      <c r="B126" s="148"/>
      <c r="C126" s="111"/>
      <c r="D126" s="111"/>
      <c r="E126" s="32"/>
      <c r="F126"/>
    </row>
    <row r="127" spans="1:6" s="33" customFormat="1" ht="16">
      <c r="A127" s="158"/>
      <c r="B127" s="148"/>
      <c r="C127" s="111"/>
      <c r="D127" s="111"/>
      <c r="E127" s="32"/>
      <c r="F127"/>
    </row>
    <row r="128" spans="1:6" s="33" customFormat="1" ht="16">
      <c r="A128" s="158"/>
      <c r="B128" s="148"/>
      <c r="C128" s="111"/>
      <c r="D128" s="111"/>
      <c r="E128" s="32"/>
      <c r="F128"/>
    </row>
    <row r="129" spans="1:6" s="33" customFormat="1" ht="16">
      <c r="A129" s="158"/>
      <c r="B129" s="148"/>
      <c r="C129" s="111"/>
      <c r="D129" s="111"/>
      <c r="E129" s="32"/>
      <c r="F129"/>
    </row>
    <row r="130" spans="1:6" s="33" customFormat="1" ht="16">
      <c r="A130" s="158"/>
      <c r="B130" s="148"/>
      <c r="C130" s="111"/>
      <c r="D130" s="111"/>
      <c r="E130" s="32"/>
      <c r="F130"/>
    </row>
    <row r="131" spans="1:6" s="33" customFormat="1" ht="16">
      <c r="A131" s="158"/>
      <c r="B131" s="148"/>
      <c r="C131" s="111"/>
      <c r="D131" s="111"/>
      <c r="E131" s="32"/>
      <c r="F131"/>
    </row>
    <row r="132" spans="1:6" s="33" customFormat="1" ht="16">
      <c r="A132" s="158"/>
      <c r="B132" s="148"/>
      <c r="C132" s="111"/>
      <c r="D132" s="111"/>
      <c r="E132" s="32"/>
      <c r="F132"/>
    </row>
    <row r="133" spans="1:6" s="33" customFormat="1" ht="16">
      <c r="A133" s="158"/>
      <c r="B133" s="148"/>
      <c r="C133" s="111"/>
      <c r="D133" s="111"/>
      <c r="E133" s="32"/>
      <c r="F133"/>
    </row>
    <row r="134" spans="1:6" s="33" customFormat="1" ht="16">
      <c r="A134" s="158"/>
      <c r="B134" s="148"/>
      <c r="C134" s="111"/>
      <c r="D134" s="111"/>
      <c r="E134" s="32"/>
      <c r="F134"/>
    </row>
    <row r="135" spans="1:6" s="33" customFormat="1" ht="16">
      <c r="A135" s="158"/>
      <c r="B135" s="148"/>
      <c r="C135" s="111"/>
      <c r="D135" s="111"/>
      <c r="E135" s="32"/>
      <c r="F135"/>
    </row>
    <row r="136" spans="1:6" s="33" customFormat="1" ht="16">
      <c r="A136" s="158"/>
      <c r="B136" s="148"/>
      <c r="C136" s="111"/>
      <c r="D136" s="111"/>
      <c r="E136" s="32"/>
      <c r="F136"/>
    </row>
    <row r="137" spans="1:6" s="33" customFormat="1" ht="16">
      <c r="A137" s="158"/>
      <c r="B137" s="148"/>
      <c r="C137" s="111"/>
      <c r="D137" s="111"/>
      <c r="E137" s="32"/>
      <c r="F137"/>
    </row>
    <row r="138" spans="1:6" s="33" customFormat="1" ht="16">
      <c r="A138" s="158"/>
      <c r="B138" s="148"/>
      <c r="C138" s="111"/>
      <c r="D138" s="111"/>
      <c r="E138" s="32"/>
      <c r="F138"/>
    </row>
    <row r="139" spans="1:6" s="33" customFormat="1" ht="16">
      <c r="A139" s="158"/>
      <c r="B139" s="148"/>
      <c r="C139" s="111"/>
      <c r="D139" s="111"/>
      <c r="E139" s="32"/>
      <c r="F139"/>
    </row>
    <row r="140" spans="1:6" s="33" customFormat="1" ht="16">
      <c r="A140" s="158"/>
      <c r="B140" s="148"/>
      <c r="C140" s="111"/>
      <c r="D140" s="111"/>
      <c r="E140" s="32"/>
      <c r="F140"/>
    </row>
    <row r="141" spans="1:6" s="33" customFormat="1" ht="16">
      <c r="A141" s="158"/>
      <c r="B141" s="148"/>
      <c r="C141" s="111"/>
      <c r="D141" s="111"/>
      <c r="E141" s="32"/>
      <c r="F141"/>
    </row>
    <row r="142" spans="1:6" s="33" customFormat="1" ht="16">
      <c r="A142" s="158"/>
      <c r="B142" s="148"/>
      <c r="C142" s="111"/>
      <c r="D142" s="111"/>
      <c r="E142" s="32"/>
      <c r="F142"/>
    </row>
    <row r="143" spans="1:6" s="33" customFormat="1" ht="16">
      <c r="A143" s="158"/>
      <c r="B143" s="148"/>
      <c r="C143" s="111"/>
      <c r="D143" s="111"/>
      <c r="E143" s="32"/>
      <c r="F143"/>
    </row>
    <row r="144" spans="1:6" s="33" customFormat="1" ht="16">
      <c r="A144" s="158"/>
      <c r="B144" s="148"/>
      <c r="C144" s="111"/>
      <c r="D144" s="111"/>
      <c r="E144" s="32"/>
      <c r="F144"/>
    </row>
    <row r="145" spans="1:6" s="33" customFormat="1" ht="16">
      <c r="A145" s="158"/>
      <c r="B145" s="148"/>
      <c r="C145" s="111"/>
      <c r="D145" s="111"/>
      <c r="E145" s="32"/>
      <c r="F145"/>
    </row>
    <row r="146" spans="1:6" s="33" customFormat="1" ht="16">
      <c r="A146" s="158"/>
      <c r="B146" s="148"/>
      <c r="C146" s="111"/>
      <c r="D146" s="111"/>
      <c r="E146" s="32"/>
      <c r="F146"/>
    </row>
    <row r="147" spans="1:6" s="33" customFormat="1" ht="16">
      <c r="A147" s="158"/>
      <c r="B147" s="148"/>
      <c r="C147" s="111"/>
      <c r="D147" s="111"/>
      <c r="E147" s="32"/>
      <c r="F147"/>
    </row>
    <row r="148" spans="1:6" s="33" customFormat="1" ht="16">
      <c r="A148" s="158"/>
      <c r="B148" s="148"/>
      <c r="C148" s="111"/>
      <c r="D148" s="111"/>
      <c r="E148" s="32"/>
      <c r="F148"/>
    </row>
    <row r="149" spans="1:6" s="33" customFormat="1" ht="16">
      <c r="A149" s="158"/>
      <c r="B149" s="148"/>
      <c r="C149" s="111"/>
      <c r="D149" s="111"/>
      <c r="E149" s="32"/>
      <c r="F149"/>
    </row>
    <row r="150" spans="1:6" s="33" customFormat="1" ht="16">
      <c r="A150" s="158"/>
      <c r="B150" s="148"/>
      <c r="C150" s="111"/>
      <c r="D150" s="111"/>
      <c r="E150" s="32"/>
      <c r="F150"/>
    </row>
    <row r="151" spans="1:6" s="33" customFormat="1" ht="16">
      <c r="A151" s="158"/>
      <c r="B151" s="148"/>
      <c r="C151" s="111"/>
      <c r="D151" s="111"/>
      <c r="E151" s="32"/>
      <c r="F151"/>
    </row>
    <row r="152" spans="1:6" s="33" customFormat="1" ht="16">
      <c r="A152" s="158"/>
      <c r="B152" s="148"/>
      <c r="C152" s="111"/>
      <c r="D152" s="111"/>
      <c r="E152" s="32"/>
      <c r="F152"/>
    </row>
    <row r="153" spans="1:6" s="33" customFormat="1" ht="16">
      <c r="A153" s="158"/>
      <c r="B153" s="148"/>
      <c r="C153" s="111"/>
      <c r="D153" s="111"/>
      <c r="E153" s="32"/>
      <c r="F153"/>
    </row>
    <row r="154" spans="1:6" s="33" customFormat="1" ht="16">
      <c r="A154" s="158"/>
      <c r="B154" s="148"/>
      <c r="C154" s="111"/>
      <c r="D154" s="111"/>
      <c r="E154" s="32"/>
      <c r="F154"/>
    </row>
    <row r="155" spans="1:6" s="33" customFormat="1" ht="16">
      <c r="A155" s="158"/>
      <c r="B155" s="148"/>
      <c r="C155" s="111"/>
      <c r="D155" s="111"/>
      <c r="E155" s="32"/>
      <c r="F155"/>
    </row>
    <row r="156" spans="1:6" s="33" customFormat="1" ht="16">
      <c r="A156" s="158"/>
      <c r="B156" s="148"/>
      <c r="C156" s="111"/>
      <c r="D156" s="111"/>
      <c r="E156" s="32"/>
      <c r="F156"/>
    </row>
    <row r="157" spans="1:6" s="33" customFormat="1" ht="16">
      <c r="A157" s="158"/>
      <c r="B157" s="148"/>
      <c r="C157" s="111"/>
      <c r="D157" s="111"/>
      <c r="E157" s="32"/>
      <c r="F157"/>
    </row>
    <row r="158" spans="1:6" s="33" customFormat="1" ht="16">
      <c r="A158" s="158"/>
      <c r="B158" s="148"/>
      <c r="C158" s="111"/>
      <c r="D158" s="111"/>
      <c r="E158" s="32"/>
      <c r="F158"/>
    </row>
    <row r="159" spans="1:6" s="33" customFormat="1" ht="16">
      <c r="A159" s="158"/>
      <c r="B159" s="148"/>
      <c r="C159" s="111"/>
      <c r="D159" s="111"/>
      <c r="E159" s="32"/>
      <c r="F159"/>
    </row>
    <row r="160" spans="1:6" s="33" customFormat="1" ht="16">
      <c r="A160" s="158"/>
      <c r="B160" s="148"/>
      <c r="C160" s="111"/>
      <c r="D160" s="111"/>
      <c r="E160" s="32"/>
      <c r="F160"/>
    </row>
    <row r="161" spans="1:6" s="33" customFormat="1" ht="16">
      <c r="A161" s="158"/>
      <c r="B161" s="148"/>
      <c r="C161" s="111"/>
      <c r="D161" s="111"/>
      <c r="E161" s="32"/>
      <c r="F161"/>
    </row>
    <row r="162" spans="1:6" s="33" customFormat="1" ht="16">
      <c r="A162" s="158"/>
      <c r="B162" s="148"/>
      <c r="C162" s="111"/>
      <c r="D162" s="111"/>
      <c r="E162" s="32"/>
      <c r="F162"/>
    </row>
    <row r="163" spans="1:6" s="33" customFormat="1" ht="16">
      <c r="A163" s="158"/>
      <c r="B163" s="148"/>
      <c r="C163" s="111"/>
      <c r="D163" s="111"/>
      <c r="E163" s="32"/>
      <c r="F163"/>
    </row>
    <row r="164" spans="1:6" s="33" customFormat="1" ht="16">
      <c r="A164" s="158"/>
      <c r="B164" s="148"/>
      <c r="C164" s="111"/>
      <c r="D164" s="111"/>
      <c r="E164" s="32"/>
      <c r="F164"/>
    </row>
    <row r="165" spans="1:6" s="33" customFormat="1" ht="16">
      <c r="A165" s="158"/>
      <c r="B165" s="148"/>
      <c r="C165" s="111"/>
      <c r="D165" s="111"/>
      <c r="E165" s="32"/>
      <c r="F165"/>
    </row>
    <row r="166" spans="1:6" s="33" customFormat="1" ht="16">
      <c r="A166" s="158"/>
      <c r="B166" s="148"/>
      <c r="C166" s="111"/>
      <c r="D166" s="111"/>
      <c r="E166" s="32"/>
      <c r="F166"/>
    </row>
    <row r="167" spans="1:6" s="33" customFormat="1" ht="16">
      <c r="A167" s="158"/>
      <c r="B167" s="148"/>
      <c r="C167" s="111"/>
      <c r="D167" s="111"/>
      <c r="E167" s="32"/>
      <c r="F167"/>
    </row>
    <row r="168" spans="1:6" s="33" customFormat="1" ht="16">
      <c r="A168" s="158"/>
      <c r="B168" s="148"/>
      <c r="C168" s="111"/>
      <c r="D168" s="111"/>
      <c r="E168" s="32"/>
      <c r="F168"/>
    </row>
    <row r="169" spans="1:6" s="33" customFormat="1" ht="16">
      <c r="A169" s="158"/>
      <c r="B169" s="148"/>
      <c r="C169" s="111"/>
      <c r="D169" s="111"/>
      <c r="E169" s="32"/>
      <c r="F169"/>
    </row>
    <row r="170" spans="1:6" s="33" customFormat="1" ht="16">
      <c r="A170" s="158"/>
      <c r="B170" s="148"/>
      <c r="C170" s="111"/>
      <c r="D170" s="111"/>
      <c r="E170" s="32"/>
      <c r="F170"/>
    </row>
    <row r="171" spans="1:6" s="33" customFormat="1" ht="16">
      <c r="A171" s="158"/>
      <c r="B171" s="148"/>
      <c r="C171" s="111"/>
      <c r="D171" s="111"/>
      <c r="E171" s="32"/>
      <c r="F171"/>
    </row>
    <row r="172" spans="1:6" s="33" customFormat="1" ht="16">
      <c r="A172" s="158"/>
      <c r="B172" s="148"/>
      <c r="C172" s="111"/>
      <c r="D172" s="111"/>
      <c r="E172" s="32"/>
      <c r="F172"/>
    </row>
    <row r="173" spans="1:6" s="33" customFormat="1" ht="16">
      <c r="A173" s="158"/>
      <c r="B173" s="148"/>
      <c r="C173" s="111"/>
      <c r="D173" s="111"/>
      <c r="E173" s="32"/>
      <c r="F173"/>
    </row>
    <row r="174" spans="1:6" s="33" customFormat="1" ht="16">
      <c r="A174" s="158"/>
      <c r="B174" s="148"/>
      <c r="C174" s="111"/>
      <c r="D174" s="111"/>
      <c r="E174" s="32"/>
      <c r="F174"/>
    </row>
    <row r="175" spans="1:6" s="33" customFormat="1" ht="16">
      <c r="A175" s="158"/>
      <c r="B175" s="148"/>
      <c r="C175" s="111"/>
      <c r="D175" s="111"/>
      <c r="E175" s="32"/>
      <c r="F175"/>
    </row>
    <row r="176" spans="1:6" s="33" customFormat="1" ht="16">
      <c r="A176" s="158"/>
      <c r="B176" s="148"/>
      <c r="C176" s="111"/>
      <c r="D176" s="111"/>
      <c r="E176" s="32"/>
      <c r="F176"/>
    </row>
    <row r="177" spans="1:6" s="33" customFormat="1" ht="16">
      <c r="A177" s="158"/>
      <c r="B177" s="148"/>
      <c r="C177" s="111"/>
      <c r="D177" s="111"/>
      <c r="E177" s="32"/>
      <c r="F177"/>
    </row>
    <row r="178" spans="1:6" s="33" customFormat="1" ht="16">
      <c r="A178" s="158"/>
      <c r="B178" s="148"/>
      <c r="C178" s="111"/>
      <c r="D178" s="111"/>
      <c r="E178" s="32"/>
      <c r="F178"/>
    </row>
    <row r="179" spans="1:6" s="33" customFormat="1" ht="16">
      <c r="A179" s="158"/>
      <c r="B179" s="148"/>
      <c r="C179" s="111"/>
      <c r="D179" s="111"/>
      <c r="E179" s="32"/>
      <c r="F179"/>
    </row>
    <row r="180" spans="1:6" s="33" customFormat="1" ht="16">
      <c r="A180" s="158"/>
      <c r="B180" s="148"/>
      <c r="C180" s="111"/>
      <c r="D180" s="111"/>
      <c r="E180" s="32"/>
      <c r="F180"/>
    </row>
    <row r="181" spans="1:6" s="33" customFormat="1" ht="16">
      <c r="A181" s="158"/>
      <c r="B181" s="148"/>
      <c r="C181" s="111"/>
      <c r="D181" s="111"/>
      <c r="E181" s="32"/>
      <c r="F181"/>
    </row>
    <row r="182" spans="1:6" s="33" customFormat="1" ht="16">
      <c r="A182" s="158"/>
      <c r="B182" s="148"/>
      <c r="C182" s="111"/>
      <c r="D182" s="111"/>
      <c r="E182" s="32"/>
      <c r="F182"/>
    </row>
    <row r="183" spans="1:6" s="33" customFormat="1" ht="16">
      <c r="A183" s="158"/>
      <c r="B183" s="148"/>
      <c r="C183" s="111"/>
      <c r="D183" s="111"/>
      <c r="E183" s="32"/>
      <c r="F183"/>
    </row>
    <row r="184" spans="1:6" s="33" customFormat="1" ht="16">
      <c r="A184" s="158"/>
      <c r="B184" s="148"/>
      <c r="C184" s="111"/>
      <c r="D184" s="111"/>
      <c r="E184" s="32"/>
      <c r="F184"/>
    </row>
    <row r="185" spans="1:6" s="33" customFormat="1" ht="16">
      <c r="A185" s="158"/>
      <c r="B185" s="148"/>
      <c r="C185" s="111"/>
      <c r="D185" s="111"/>
      <c r="E185" s="32"/>
      <c r="F185"/>
    </row>
    <row r="186" spans="1:6" s="33" customFormat="1" ht="16">
      <c r="A186" s="158"/>
      <c r="B186" s="148"/>
      <c r="C186" s="111"/>
      <c r="D186" s="111"/>
      <c r="E186" s="32"/>
      <c r="F186"/>
    </row>
    <row r="187" spans="1:6" s="33" customFormat="1" ht="16">
      <c r="A187" s="158"/>
      <c r="B187" s="148"/>
      <c r="C187" s="111"/>
      <c r="D187" s="111"/>
      <c r="E187" s="32"/>
      <c r="F187"/>
    </row>
    <row r="188" spans="1:6" s="33" customFormat="1" ht="16">
      <c r="A188" s="158"/>
      <c r="B188" s="148"/>
      <c r="C188" s="111"/>
      <c r="D188" s="111"/>
      <c r="E188" s="32"/>
      <c r="F188"/>
    </row>
    <row r="189" spans="1:6" s="33" customFormat="1" ht="16">
      <c r="A189" s="158"/>
      <c r="B189" s="148"/>
      <c r="C189" s="111"/>
      <c r="D189" s="111"/>
      <c r="E189" s="32"/>
      <c r="F189"/>
    </row>
    <row r="190" spans="1:6" s="33" customFormat="1" ht="16">
      <c r="A190" s="158"/>
      <c r="B190" s="148"/>
      <c r="C190" s="111"/>
      <c r="D190" s="111"/>
      <c r="E190" s="32"/>
      <c r="F190"/>
    </row>
    <row r="191" spans="1:6" s="33" customFormat="1" ht="16">
      <c r="A191" s="158"/>
      <c r="B191" s="148"/>
      <c r="C191" s="111"/>
      <c r="D191" s="111"/>
      <c r="E191" s="32"/>
      <c r="F191"/>
    </row>
    <row r="192" spans="1:6" s="33" customFormat="1" ht="16">
      <c r="A192" s="158"/>
      <c r="B192" s="148"/>
      <c r="C192" s="111"/>
      <c r="D192" s="111"/>
      <c r="E192" s="32"/>
      <c r="F192"/>
    </row>
    <row r="193" spans="1:6" s="33" customFormat="1" ht="16">
      <c r="A193" s="158"/>
      <c r="B193" s="148"/>
      <c r="C193" s="111"/>
      <c r="D193" s="111"/>
      <c r="E193" s="32"/>
      <c r="F193"/>
    </row>
    <row r="194" spans="1:6" s="33" customFormat="1" ht="16">
      <c r="A194" s="158"/>
      <c r="B194" s="148"/>
      <c r="C194" s="111"/>
      <c r="D194" s="111"/>
      <c r="E194" s="32"/>
      <c r="F194"/>
    </row>
    <row r="195" spans="1:6" s="33" customFormat="1" ht="16">
      <c r="A195" s="158"/>
      <c r="B195" s="148"/>
      <c r="C195" s="111"/>
      <c r="D195" s="111"/>
      <c r="E195" s="32"/>
      <c r="F195"/>
    </row>
    <row r="196" spans="1:6" s="33" customFormat="1" ht="16">
      <c r="A196" s="158"/>
      <c r="B196" s="148"/>
      <c r="C196" s="111"/>
      <c r="D196" s="111"/>
      <c r="E196" s="32"/>
      <c r="F196"/>
    </row>
    <row r="197" spans="1:6" s="33" customFormat="1" ht="16">
      <c r="A197" s="158"/>
      <c r="B197" s="148"/>
      <c r="C197" s="111"/>
      <c r="D197" s="111"/>
      <c r="E197" s="32"/>
      <c r="F197"/>
    </row>
    <row r="198" spans="1:6" s="33" customFormat="1" ht="16">
      <c r="A198" s="158"/>
      <c r="B198" s="148"/>
      <c r="C198" s="111"/>
      <c r="D198" s="111"/>
      <c r="E198" s="32"/>
      <c r="F198"/>
    </row>
    <row r="199" spans="1:6" s="33" customFormat="1" ht="16">
      <c r="A199" s="158"/>
      <c r="B199" s="148"/>
      <c r="C199" s="111"/>
      <c r="D199" s="111"/>
      <c r="E199" s="32"/>
      <c r="F199"/>
    </row>
    <row r="200" spans="1:6" s="33" customFormat="1" ht="16">
      <c r="A200" s="158"/>
      <c r="B200" s="148"/>
      <c r="C200" s="111"/>
      <c r="D200" s="111"/>
      <c r="E200" s="32"/>
      <c r="F200"/>
    </row>
    <row r="201" spans="1:6" s="33" customFormat="1" ht="16">
      <c r="A201" s="158"/>
      <c r="B201" s="148"/>
      <c r="C201" s="111"/>
      <c r="D201" s="111"/>
      <c r="E201" s="32"/>
      <c r="F201"/>
    </row>
    <row r="202" spans="1:6" s="33" customFormat="1" ht="16">
      <c r="A202" s="158"/>
      <c r="B202" s="148"/>
      <c r="C202" s="111"/>
      <c r="D202" s="111"/>
      <c r="E202" s="32"/>
      <c r="F202"/>
    </row>
    <row r="203" spans="1:6" s="33" customFormat="1" ht="16">
      <c r="A203" s="158"/>
      <c r="B203" s="148"/>
      <c r="C203" s="111"/>
      <c r="D203" s="111"/>
      <c r="E203" s="32"/>
      <c r="F203"/>
    </row>
    <row r="204" spans="1:6" s="33" customFormat="1" ht="16">
      <c r="A204" s="158"/>
      <c r="B204" s="148"/>
      <c r="C204" s="111"/>
      <c r="D204" s="111"/>
      <c r="E204" s="32"/>
      <c r="F204"/>
    </row>
    <row r="205" spans="1:6" s="33" customFormat="1" ht="16">
      <c r="A205" s="158"/>
      <c r="B205" s="148"/>
      <c r="C205" s="111"/>
      <c r="D205" s="111"/>
      <c r="E205" s="32"/>
      <c r="F205"/>
    </row>
    <row r="206" spans="1:6" s="33" customFormat="1" ht="16">
      <c r="A206" s="158"/>
      <c r="B206" s="148"/>
      <c r="C206" s="111"/>
      <c r="D206" s="111"/>
      <c r="E206" s="32"/>
      <c r="F206"/>
    </row>
    <row r="207" spans="1:6" s="33" customFormat="1" ht="16">
      <c r="A207" s="158"/>
      <c r="B207" s="148"/>
      <c r="C207" s="111"/>
      <c r="D207" s="111"/>
      <c r="E207" s="32"/>
      <c r="F207"/>
    </row>
    <row r="208" spans="1:6" s="33" customFormat="1" ht="16">
      <c r="A208" s="158"/>
      <c r="B208" s="148"/>
      <c r="C208" s="111"/>
      <c r="D208" s="111"/>
      <c r="E208" s="32"/>
      <c r="F208"/>
    </row>
    <row r="209" spans="1:6" s="33" customFormat="1" ht="16">
      <c r="A209" s="158"/>
      <c r="B209" s="148"/>
      <c r="C209" s="111"/>
      <c r="D209" s="111"/>
      <c r="E209" s="32"/>
      <c r="F209"/>
    </row>
    <row r="210" spans="1:6" s="33" customFormat="1" ht="16">
      <c r="A210" s="158"/>
      <c r="B210" s="148"/>
      <c r="C210" s="111"/>
      <c r="D210" s="111"/>
      <c r="E210" s="32"/>
      <c r="F210"/>
    </row>
    <row r="211" spans="1:6" s="33" customFormat="1" ht="16">
      <c r="A211" s="158"/>
      <c r="B211" s="148"/>
      <c r="C211" s="111"/>
      <c r="D211" s="111"/>
      <c r="E211" s="32"/>
      <c r="F211"/>
    </row>
    <row r="212" spans="1:6" s="33" customFormat="1" ht="16">
      <c r="A212" s="158"/>
      <c r="B212" s="148"/>
      <c r="C212" s="111"/>
      <c r="D212" s="111"/>
      <c r="E212" s="32"/>
      <c r="F212"/>
    </row>
    <row r="213" spans="1:6" s="33" customFormat="1" ht="16">
      <c r="A213" s="158"/>
      <c r="B213" s="148"/>
      <c r="C213" s="111"/>
      <c r="D213" s="111"/>
      <c r="E213" s="32"/>
      <c r="F213"/>
    </row>
    <row r="214" spans="1:6" s="33" customFormat="1" ht="16">
      <c r="A214" s="158"/>
      <c r="B214" s="148"/>
      <c r="C214" s="111"/>
      <c r="D214" s="111"/>
      <c r="E214" s="32"/>
      <c r="F214"/>
    </row>
    <row r="215" spans="1:6" s="33" customFormat="1" ht="16">
      <c r="A215" s="158"/>
      <c r="B215" s="148"/>
      <c r="C215" s="111"/>
      <c r="D215" s="111"/>
      <c r="E215" s="32"/>
      <c r="F215"/>
    </row>
    <row r="216" spans="1:6" s="33" customFormat="1" ht="16">
      <c r="A216" s="158"/>
      <c r="B216" s="148"/>
      <c r="C216" s="111"/>
      <c r="D216" s="111"/>
      <c r="E216" s="32"/>
      <c r="F216"/>
    </row>
    <row r="217" spans="1:6" s="33" customFormat="1" ht="16">
      <c r="A217" s="158"/>
      <c r="B217" s="148"/>
      <c r="C217" s="111"/>
      <c r="D217" s="111"/>
      <c r="E217" s="32"/>
      <c r="F217"/>
    </row>
    <row r="218" spans="1:6" s="33" customFormat="1" ht="16">
      <c r="A218" s="158"/>
      <c r="B218" s="148"/>
      <c r="C218" s="111"/>
      <c r="D218" s="111"/>
      <c r="E218" s="32"/>
      <c r="F218"/>
    </row>
    <row r="219" spans="1:6" s="33" customFormat="1" ht="16">
      <c r="A219" s="158"/>
      <c r="B219" s="148"/>
      <c r="C219" s="111"/>
      <c r="D219" s="111"/>
      <c r="E219" s="32"/>
      <c r="F219"/>
    </row>
    <row r="220" spans="1:6" s="33" customFormat="1" ht="16">
      <c r="A220" s="158"/>
      <c r="B220" s="148"/>
      <c r="C220" s="111"/>
      <c r="D220" s="111"/>
      <c r="E220" s="32"/>
      <c r="F220"/>
    </row>
    <row r="221" spans="1:6" s="33" customFormat="1" ht="16">
      <c r="A221" s="158"/>
      <c r="B221" s="148"/>
      <c r="C221" s="111"/>
      <c r="D221" s="111"/>
      <c r="E221" s="32"/>
      <c r="F221"/>
    </row>
    <row r="222" spans="1:6" s="33" customFormat="1" ht="16">
      <c r="A222" s="158"/>
      <c r="B222" s="148"/>
      <c r="C222" s="111"/>
      <c r="D222" s="111"/>
      <c r="E222" s="32"/>
      <c r="F222"/>
    </row>
    <row r="223" spans="1:6" s="33" customFormat="1" ht="16">
      <c r="A223" s="158"/>
      <c r="B223" s="148"/>
      <c r="C223" s="111"/>
      <c r="D223" s="111"/>
      <c r="E223" s="32"/>
      <c r="F223"/>
    </row>
    <row r="224" spans="1:6" s="33" customFormat="1" ht="16">
      <c r="A224" s="158"/>
      <c r="B224" s="148"/>
      <c r="C224" s="111"/>
      <c r="D224" s="111"/>
      <c r="E224" s="32"/>
      <c r="F224"/>
    </row>
    <row r="225" spans="1:6" s="33" customFormat="1" ht="16">
      <c r="A225" s="158"/>
      <c r="B225" s="148"/>
      <c r="C225" s="111"/>
      <c r="D225" s="111"/>
      <c r="E225" s="32"/>
      <c r="F225"/>
    </row>
    <row r="226" spans="1:6" s="33" customFormat="1" ht="16">
      <c r="A226" s="158"/>
      <c r="B226" s="148"/>
      <c r="C226" s="111"/>
      <c r="D226" s="111"/>
      <c r="E226" s="32"/>
      <c r="F226"/>
    </row>
    <row r="227" spans="1:6" s="33" customFormat="1" ht="16">
      <c r="A227" s="158"/>
      <c r="B227" s="148"/>
      <c r="C227" s="111"/>
      <c r="D227" s="111"/>
      <c r="E227" s="32"/>
      <c r="F227"/>
    </row>
    <row r="228" spans="1:6" s="33" customFormat="1" ht="16">
      <c r="A228" s="158"/>
      <c r="B228" s="148"/>
      <c r="C228" s="111"/>
      <c r="D228" s="111"/>
      <c r="E228" s="32"/>
      <c r="F228"/>
    </row>
    <row r="229" spans="1:6" s="33" customFormat="1" ht="16">
      <c r="A229" s="158"/>
      <c r="B229" s="148"/>
      <c r="C229" s="111"/>
      <c r="D229" s="111"/>
      <c r="E229" s="32"/>
      <c r="F229"/>
    </row>
    <row r="230" spans="1:6" s="33" customFormat="1" ht="16">
      <c r="A230" s="158"/>
      <c r="B230" s="148"/>
      <c r="C230" s="111"/>
      <c r="D230" s="111"/>
      <c r="E230" s="32"/>
      <c r="F230"/>
    </row>
    <row r="231" spans="1:6" s="33" customFormat="1" ht="16">
      <c r="A231" s="158"/>
      <c r="B231" s="148"/>
      <c r="C231" s="111"/>
      <c r="D231" s="111"/>
      <c r="E231" s="32"/>
      <c r="F231"/>
    </row>
    <row r="232" spans="1:6" s="33" customFormat="1" ht="16">
      <c r="A232" s="158"/>
      <c r="B232" s="148"/>
      <c r="C232" s="111"/>
      <c r="D232" s="111"/>
      <c r="E232" s="32"/>
      <c r="F232"/>
    </row>
    <row r="233" spans="1:6" s="33" customFormat="1" ht="16">
      <c r="A233" s="158"/>
      <c r="B233" s="148"/>
      <c r="C233" s="111"/>
      <c r="D233" s="111"/>
      <c r="E233" s="32"/>
      <c r="F233"/>
    </row>
    <row r="234" spans="1:6" s="33" customFormat="1" ht="16">
      <c r="A234" s="158"/>
      <c r="B234" s="148"/>
      <c r="C234" s="111"/>
      <c r="D234" s="111"/>
      <c r="E234" s="32"/>
      <c r="F234"/>
    </row>
    <row r="235" spans="1:6" s="33" customFormat="1" ht="16">
      <c r="A235" s="158"/>
      <c r="B235" s="148"/>
      <c r="C235" s="111"/>
      <c r="D235" s="111"/>
      <c r="E235" s="32"/>
      <c r="F235"/>
    </row>
    <row r="236" spans="1:6" s="33" customFormat="1" ht="16">
      <c r="A236" s="158"/>
      <c r="B236" s="148"/>
      <c r="C236" s="111"/>
      <c r="D236" s="111"/>
      <c r="E236" s="32"/>
      <c r="F236"/>
    </row>
    <row r="237" spans="1:6" s="33" customFormat="1" ht="16">
      <c r="A237" s="158"/>
      <c r="B237" s="148"/>
      <c r="C237" s="111"/>
      <c r="D237" s="111"/>
      <c r="E237" s="32"/>
      <c r="F237"/>
    </row>
    <row r="238" spans="1:6" s="33" customFormat="1" ht="16">
      <c r="A238" s="158"/>
      <c r="B238" s="148"/>
      <c r="C238" s="111"/>
      <c r="D238" s="111"/>
      <c r="E238" s="32"/>
      <c r="F238"/>
    </row>
    <row r="239" spans="1:6" s="33" customFormat="1" ht="16">
      <c r="A239" s="158"/>
      <c r="B239" s="148"/>
      <c r="C239" s="111"/>
      <c r="D239" s="111"/>
      <c r="E239" s="32"/>
      <c r="F239"/>
    </row>
    <row r="240" spans="1:6" s="33" customFormat="1" ht="16">
      <c r="A240" s="158"/>
      <c r="B240" s="148"/>
      <c r="C240" s="111"/>
      <c r="D240" s="111"/>
      <c r="E240" s="32"/>
      <c r="F240"/>
    </row>
    <row r="241" spans="1:6" s="33" customFormat="1" ht="16">
      <c r="A241" s="158"/>
      <c r="B241" s="148"/>
      <c r="C241" s="111"/>
      <c r="D241" s="111"/>
      <c r="E241" s="32"/>
      <c r="F241"/>
    </row>
    <row r="242" spans="1:6" s="33" customFormat="1" ht="16">
      <c r="A242" s="158"/>
      <c r="B242" s="148"/>
      <c r="C242" s="111"/>
      <c r="D242" s="111"/>
      <c r="E242" s="32"/>
      <c r="F242"/>
    </row>
    <row r="243" spans="1:6" s="33" customFormat="1" ht="16">
      <c r="A243" s="158"/>
      <c r="B243" s="148"/>
      <c r="C243" s="111"/>
      <c r="D243" s="111"/>
      <c r="E243" s="32"/>
      <c r="F243"/>
    </row>
    <row r="244" spans="1:6" s="33" customFormat="1" ht="16">
      <c r="A244" s="158"/>
      <c r="B244" s="148"/>
      <c r="C244" s="111"/>
      <c r="D244" s="111"/>
      <c r="E244" s="32"/>
      <c r="F244"/>
    </row>
    <row r="245" spans="1:6" s="33" customFormat="1" ht="16">
      <c r="A245" s="158"/>
      <c r="B245" s="148"/>
      <c r="C245" s="111"/>
      <c r="D245" s="111"/>
      <c r="E245" s="32"/>
      <c r="F245"/>
    </row>
    <row r="246" spans="1:6" s="33" customFormat="1" ht="16">
      <c r="A246" s="158"/>
      <c r="B246" s="148"/>
      <c r="C246" s="111"/>
      <c r="D246" s="111"/>
      <c r="E246" s="32"/>
      <c r="F246"/>
    </row>
    <row r="247" spans="1:6" s="33" customFormat="1" ht="16">
      <c r="A247" s="158"/>
      <c r="B247" s="148"/>
      <c r="C247" s="111"/>
      <c r="D247" s="111"/>
      <c r="E247" s="32"/>
      <c r="F247"/>
    </row>
    <row r="248" spans="1:6" s="33" customFormat="1" ht="16">
      <c r="A248" s="158"/>
      <c r="B248" s="148"/>
      <c r="C248" s="111"/>
      <c r="D248" s="111"/>
      <c r="E248" s="32"/>
      <c r="F248"/>
    </row>
    <row r="249" spans="1:6" s="33" customFormat="1" ht="16">
      <c r="A249" s="158"/>
      <c r="B249" s="148"/>
      <c r="C249" s="111"/>
      <c r="D249" s="111"/>
      <c r="E249" s="32"/>
      <c r="F249"/>
    </row>
    <row r="250" spans="1:6" s="33" customFormat="1" ht="16">
      <c r="A250" s="158"/>
      <c r="B250" s="148"/>
      <c r="C250" s="111"/>
      <c r="D250" s="111"/>
      <c r="E250" s="32"/>
      <c r="F250"/>
    </row>
    <row r="251" spans="1:6" s="33" customFormat="1" ht="16">
      <c r="A251" s="158"/>
      <c r="B251" s="148"/>
      <c r="C251" s="111"/>
      <c r="D251" s="111"/>
      <c r="E251" s="32"/>
      <c r="F251"/>
    </row>
    <row r="252" spans="1:6" s="33" customFormat="1" ht="16">
      <c r="A252" s="158"/>
      <c r="B252" s="148"/>
      <c r="C252" s="111"/>
      <c r="D252" s="111"/>
      <c r="E252" s="32"/>
      <c r="F252"/>
    </row>
    <row r="253" spans="1:6" s="33" customFormat="1" ht="16">
      <c r="A253" s="158"/>
      <c r="B253" s="148"/>
      <c r="C253" s="111"/>
      <c r="D253" s="111"/>
      <c r="E253" s="32"/>
      <c r="F253"/>
    </row>
    <row r="254" spans="1:6" s="33" customFormat="1" ht="16">
      <c r="A254" s="158"/>
      <c r="B254" s="148"/>
      <c r="C254" s="111"/>
      <c r="D254" s="111"/>
      <c r="E254" s="32"/>
      <c r="F254"/>
    </row>
    <row r="255" spans="1:6" s="33" customFormat="1" ht="16">
      <c r="A255" s="158"/>
      <c r="B255" s="148"/>
      <c r="C255" s="111"/>
      <c r="D255" s="111"/>
      <c r="E255" s="32"/>
      <c r="F255"/>
    </row>
    <row r="256" spans="1:6" s="33" customFormat="1" ht="16">
      <c r="A256" s="158"/>
      <c r="B256" s="148"/>
      <c r="C256" s="111"/>
      <c r="D256" s="111"/>
      <c r="E256" s="32"/>
      <c r="F256"/>
    </row>
    <row r="257" spans="1:6" s="33" customFormat="1" ht="16">
      <c r="A257" s="158"/>
      <c r="B257" s="148"/>
      <c r="C257" s="111"/>
      <c r="D257" s="111"/>
      <c r="E257" s="32"/>
      <c r="F257"/>
    </row>
    <row r="258" spans="1:6" s="33" customFormat="1" ht="16">
      <c r="A258" s="158"/>
      <c r="B258" s="148"/>
      <c r="C258" s="111"/>
      <c r="D258" s="111"/>
      <c r="E258" s="32"/>
      <c r="F258"/>
    </row>
    <row r="259" spans="1:6" s="33" customFormat="1" ht="16">
      <c r="A259" s="158"/>
      <c r="B259" s="148"/>
      <c r="C259" s="111"/>
      <c r="D259" s="111"/>
      <c r="E259" s="32"/>
      <c r="F259"/>
    </row>
    <row r="260" spans="1:6" s="33" customFormat="1" ht="16">
      <c r="A260" s="158"/>
      <c r="B260" s="148"/>
      <c r="C260" s="111"/>
      <c r="D260" s="111"/>
      <c r="E260" s="32"/>
      <c r="F260"/>
    </row>
    <row r="261" spans="1:6" s="33" customFormat="1" ht="16">
      <c r="A261" s="158"/>
      <c r="B261" s="148"/>
      <c r="C261" s="111"/>
      <c r="D261" s="111"/>
      <c r="E261" s="32"/>
      <c r="F261"/>
    </row>
    <row r="262" spans="1:6" s="33" customFormat="1" ht="16">
      <c r="A262" s="158"/>
      <c r="B262" s="148"/>
      <c r="C262" s="111"/>
      <c r="D262" s="111"/>
      <c r="E262" s="32"/>
      <c r="F262"/>
    </row>
    <row r="263" spans="1:6" s="33" customFormat="1" ht="16">
      <c r="A263" s="158"/>
      <c r="B263" s="148"/>
      <c r="C263" s="111"/>
      <c r="D263" s="111"/>
      <c r="E263" s="32"/>
      <c r="F263"/>
    </row>
    <row r="264" spans="1:6" s="33" customFormat="1" ht="16">
      <c r="A264" s="158"/>
      <c r="B264" s="148"/>
      <c r="C264" s="111"/>
      <c r="D264" s="111"/>
      <c r="E264" s="32"/>
      <c r="F264"/>
    </row>
    <row r="265" spans="1:6" s="33" customFormat="1" ht="16">
      <c r="A265" s="158"/>
      <c r="B265" s="148"/>
      <c r="C265" s="111"/>
      <c r="D265" s="111"/>
      <c r="E265" s="32"/>
      <c r="F265"/>
    </row>
    <row r="266" spans="1:6" s="33" customFormat="1" ht="16">
      <c r="A266" s="158"/>
      <c r="B266" s="148"/>
      <c r="C266" s="111"/>
      <c r="D266" s="111"/>
      <c r="E266" s="32"/>
      <c r="F266"/>
    </row>
    <row r="267" spans="1:6" s="33" customFormat="1" ht="16">
      <c r="A267" s="158"/>
      <c r="B267" s="148"/>
      <c r="C267" s="111"/>
      <c r="D267" s="111"/>
      <c r="E267" s="32"/>
      <c r="F267"/>
    </row>
    <row r="268" spans="1:6" s="33" customFormat="1" ht="16">
      <c r="A268" s="158"/>
      <c r="B268" s="148"/>
      <c r="C268" s="111"/>
      <c r="D268" s="111"/>
      <c r="E268" s="32"/>
      <c r="F268"/>
    </row>
    <row r="269" spans="1:6" s="33" customFormat="1" ht="16">
      <c r="A269" s="158"/>
      <c r="B269" s="148"/>
      <c r="C269" s="111"/>
      <c r="D269" s="111"/>
      <c r="E269" s="32"/>
      <c r="F269"/>
    </row>
    <row r="270" spans="1:6" s="33" customFormat="1" ht="16">
      <c r="A270" s="158"/>
      <c r="B270" s="148"/>
      <c r="C270" s="111"/>
      <c r="D270" s="111"/>
      <c r="E270" s="32"/>
      <c r="F270"/>
    </row>
    <row r="271" spans="1:6" s="33" customFormat="1" ht="16">
      <c r="A271" s="158"/>
      <c r="B271" s="148"/>
      <c r="C271" s="111"/>
      <c r="D271" s="111"/>
      <c r="E271" s="32"/>
      <c r="F271"/>
    </row>
    <row r="272" spans="1:6" s="33" customFormat="1" ht="16">
      <c r="A272" s="158"/>
      <c r="B272" s="148"/>
      <c r="C272" s="111"/>
      <c r="D272" s="111"/>
      <c r="E272" s="32"/>
      <c r="F272"/>
    </row>
    <row r="273" spans="1:6" s="33" customFormat="1" ht="16">
      <c r="A273" s="158"/>
      <c r="B273" s="148"/>
      <c r="C273" s="111"/>
      <c r="D273" s="111"/>
      <c r="E273" s="32"/>
      <c r="F273"/>
    </row>
    <row r="274" spans="1:6" s="33" customFormat="1" ht="16">
      <c r="A274" s="158"/>
      <c r="B274" s="148"/>
      <c r="C274" s="111"/>
      <c r="D274" s="111"/>
      <c r="E274" s="32"/>
      <c r="F274"/>
    </row>
    <row r="275" spans="1:6" s="33" customFormat="1" ht="16">
      <c r="A275" s="158"/>
      <c r="B275" s="148"/>
      <c r="C275" s="111"/>
      <c r="D275" s="111"/>
      <c r="E275" s="32"/>
      <c r="F275"/>
    </row>
    <row r="276" spans="1:6" s="33" customFormat="1" ht="16">
      <c r="A276" s="158"/>
      <c r="B276" s="148"/>
      <c r="C276" s="111"/>
      <c r="D276" s="111"/>
      <c r="E276" s="32"/>
      <c r="F276"/>
    </row>
    <row r="277" spans="1:6" s="33" customFormat="1" ht="16">
      <c r="A277" s="158"/>
      <c r="B277" s="148"/>
      <c r="C277" s="111"/>
      <c r="D277" s="111"/>
      <c r="E277" s="32"/>
      <c r="F277"/>
    </row>
    <row r="278" spans="1:6" s="33" customFormat="1" ht="16">
      <c r="A278" s="158"/>
      <c r="B278" s="148"/>
      <c r="C278" s="111"/>
      <c r="D278" s="111"/>
      <c r="E278" s="32"/>
      <c r="F278"/>
    </row>
    <row r="279" spans="1:6" s="33" customFormat="1" ht="16">
      <c r="A279" s="158"/>
      <c r="B279" s="148"/>
      <c r="C279" s="111"/>
      <c r="D279" s="111"/>
      <c r="E279" s="32"/>
      <c r="F279"/>
    </row>
    <row r="280" spans="1:6" s="33" customFormat="1" ht="16">
      <c r="A280" s="158"/>
      <c r="B280" s="148"/>
      <c r="C280" s="111"/>
      <c r="D280" s="111"/>
      <c r="E280" s="32"/>
      <c r="F280"/>
    </row>
    <row r="281" spans="1:6" s="33" customFormat="1" ht="16">
      <c r="A281" s="158"/>
      <c r="B281" s="148"/>
      <c r="C281" s="111"/>
      <c r="D281" s="111"/>
      <c r="E281" s="32"/>
      <c r="F281"/>
    </row>
    <row r="282" spans="1:6" s="33" customFormat="1" ht="16">
      <c r="A282" s="158"/>
      <c r="B282" s="148"/>
      <c r="C282" s="111"/>
      <c r="D282" s="111"/>
      <c r="E282" s="32"/>
      <c r="F282"/>
    </row>
    <row r="283" spans="1:6" s="33" customFormat="1" ht="16">
      <c r="A283" s="158"/>
      <c r="B283" s="148"/>
      <c r="C283" s="111"/>
      <c r="D283" s="111"/>
      <c r="E283" s="32"/>
      <c r="F283"/>
    </row>
    <row r="284" spans="1:6" s="33" customFormat="1" ht="16">
      <c r="A284" s="158"/>
      <c r="B284" s="148"/>
      <c r="C284" s="111"/>
      <c r="D284" s="111"/>
      <c r="E284" s="32"/>
      <c r="F284"/>
    </row>
    <row r="285" spans="1:6" s="33" customFormat="1" ht="16">
      <c r="A285" s="158"/>
      <c r="B285" s="148"/>
      <c r="C285" s="111"/>
      <c r="D285" s="111"/>
      <c r="E285" s="32"/>
      <c r="F285"/>
    </row>
    <row r="286" spans="1:6" s="33" customFormat="1" ht="16">
      <c r="A286" s="158"/>
      <c r="B286" s="148"/>
      <c r="C286" s="111"/>
      <c r="D286" s="111"/>
      <c r="E286" s="32"/>
      <c r="F286"/>
    </row>
    <row r="287" spans="1:6" s="33" customFormat="1" ht="16">
      <c r="A287" s="158"/>
      <c r="B287" s="148"/>
      <c r="C287" s="111"/>
      <c r="D287" s="111"/>
      <c r="E287" s="32"/>
      <c r="F287"/>
    </row>
    <row r="288" spans="1:6" s="33" customFormat="1" ht="16">
      <c r="A288" s="158"/>
      <c r="B288" s="148"/>
      <c r="C288" s="111"/>
      <c r="D288" s="111"/>
      <c r="E288" s="32"/>
      <c r="F288"/>
    </row>
    <row r="289" spans="1:6" s="33" customFormat="1" ht="16">
      <c r="A289" s="158"/>
      <c r="B289" s="148"/>
      <c r="C289" s="111"/>
      <c r="D289" s="111"/>
      <c r="E289" s="32"/>
      <c r="F289"/>
    </row>
    <row r="290" spans="1:6" s="33" customFormat="1" ht="16">
      <c r="A290" s="158"/>
      <c r="B290" s="148"/>
      <c r="C290" s="111"/>
      <c r="D290" s="111"/>
      <c r="E290" s="32"/>
      <c r="F290"/>
    </row>
    <row r="291" spans="1:6" s="33" customFormat="1" ht="16">
      <c r="A291" s="158"/>
      <c r="B291" s="148"/>
      <c r="C291" s="111"/>
      <c r="D291" s="111"/>
      <c r="E291" s="32"/>
      <c r="F291"/>
    </row>
    <row r="292" spans="1:6" s="33" customFormat="1" ht="16">
      <c r="A292" s="158"/>
      <c r="B292" s="148"/>
      <c r="C292" s="111"/>
      <c r="D292" s="111"/>
      <c r="E292" s="32"/>
      <c r="F292"/>
    </row>
    <row r="293" spans="1:6" s="33" customFormat="1" ht="16">
      <c r="A293" s="158"/>
      <c r="B293" s="148"/>
      <c r="C293" s="111"/>
      <c r="D293" s="111"/>
      <c r="E293" s="32"/>
      <c r="F293"/>
    </row>
    <row r="294" spans="1:6" s="33" customFormat="1" ht="16">
      <c r="A294" s="158"/>
      <c r="B294" s="148"/>
      <c r="C294" s="111"/>
      <c r="D294" s="111"/>
      <c r="E294" s="32"/>
      <c r="F294"/>
    </row>
    <row r="295" spans="1:6" s="33" customFormat="1" ht="16">
      <c r="A295" s="158"/>
      <c r="B295" s="148"/>
      <c r="C295" s="111"/>
      <c r="D295" s="111"/>
      <c r="E295" s="32"/>
      <c r="F295"/>
    </row>
    <row r="296" spans="1:6" s="33" customFormat="1" ht="16">
      <c r="A296" s="158"/>
      <c r="B296" s="148"/>
      <c r="C296" s="111"/>
      <c r="D296" s="111"/>
      <c r="E296" s="32"/>
      <c r="F296"/>
    </row>
    <row r="297" spans="1:6" s="33" customFormat="1" ht="16">
      <c r="A297" s="158"/>
      <c r="B297" s="148"/>
      <c r="C297" s="111"/>
      <c r="D297" s="111"/>
      <c r="E297" s="32"/>
      <c r="F297"/>
    </row>
    <row r="298" spans="1:6" s="33" customFormat="1" ht="16">
      <c r="A298" s="158"/>
      <c r="B298" s="148"/>
      <c r="C298" s="111"/>
      <c r="D298" s="111"/>
      <c r="E298" s="32"/>
      <c r="F298"/>
    </row>
    <row r="299" spans="1:6" s="33" customFormat="1" ht="16">
      <c r="A299" s="158"/>
      <c r="B299" s="148"/>
      <c r="C299" s="111"/>
      <c r="D299" s="111"/>
      <c r="E299" s="32"/>
      <c r="F299"/>
    </row>
    <row r="300" spans="1:6" s="33" customFormat="1" ht="16">
      <c r="A300" s="158"/>
      <c r="B300" s="148"/>
      <c r="C300" s="111"/>
      <c r="D300" s="111"/>
      <c r="E300" s="32"/>
      <c r="F300"/>
    </row>
    <row r="301" spans="1:6" s="33" customFormat="1" ht="16">
      <c r="A301" s="158"/>
      <c r="B301" s="148"/>
      <c r="C301" s="111"/>
      <c r="D301" s="111"/>
      <c r="E301" s="32"/>
      <c r="F301"/>
    </row>
    <row r="302" spans="1:6" s="33" customFormat="1" ht="16">
      <c r="A302" s="158"/>
      <c r="B302" s="148"/>
      <c r="C302" s="111"/>
      <c r="D302" s="111"/>
      <c r="E302" s="32"/>
      <c r="F302"/>
    </row>
    <row r="303" spans="1:6" s="33" customFormat="1" ht="16">
      <c r="A303" s="158"/>
      <c r="B303" s="148"/>
      <c r="C303" s="111"/>
      <c r="D303" s="111"/>
      <c r="E303" s="32"/>
      <c r="F303"/>
    </row>
    <row r="304" spans="1:6" s="33" customFormat="1" ht="16">
      <c r="A304" s="158"/>
      <c r="B304" s="148"/>
      <c r="C304" s="111"/>
      <c r="D304" s="111"/>
      <c r="E304" s="32"/>
      <c r="F304"/>
    </row>
    <row r="305" spans="1:6" s="33" customFormat="1" ht="16">
      <c r="A305" s="158"/>
      <c r="B305" s="148"/>
      <c r="C305" s="111"/>
      <c r="D305" s="111"/>
      <c r="E305" s="32"/>
      <c r="F305"/>
    </row>
    <row r="306" spans="1:6" s="33" customFormat="1" ht="16">
      <c r="A306" s="158"/>
      <c r="B306" s="148"/>
      <c r="C306" s="111"/>
      <c r="D306" s="111"/>
      <c r="E306" s="32"/>
      <c r="F306"/>
    </row>
    <row r="307" spans="1:6" s="33" customFormat="1" ht="16">
      <c r="A307" s="158"/>
      <c r="B307" s="148"/>
      <c r="C307" s="111"/>
      <c r="D307" s="111"/>
      <c r="E307" s="32"/>
      <c r="F307"/>
    </row>
    <row r="308" spans="1:6" s="33" customFormat="1" ht="16">
      <c r="A308" s="158"/>
      <c r="B308" s="148"/>
      <c r="C308" s="111"/>
      <c r="D308" s="111"/>
      <c r="E308" s="32"/>
      <c r="F308"/>
    </row>
    <row r="309" spans="1:6" s="33" customFormat="1" ht="16">
      <c r="A309" s="158"/>
      <c r="B309" s="148"/>
      <c r="C309" s="111"/>
      <c r="D309" s="111"/>
      <c r="E309" s="32"/>
      <c r="F309"/>
    </row>
    <row r="310" spans="1:6" s="33" customFormat="1" ht="16">
      <c r="A310" s="158"/>
      <c r="B310" s="148"/>
      <c r="C310" s="111"/>
      <c r="D310" s="111"/>
      <c r="E310" s="32"/>
      <c r="F310"/>
    </row>
    <row r="311" spans="1:6" s="33" customFormat="1" ht="16">
      <c r="A311" s="158"/>
      <c r="B311" s="148"/>
      <c r="C311" s="111"/>
      <c r="D311" s="111"/>
      <c r="E311" s="32"/>
      <c r="F311"/>
    </row>
    <row r="312" spans="1:6" s="33" customFormat="1" ht="16">
      <c r="A312" s="158"/>
      <c r="B312" s="148"/>
      <c r="C312" s="111"/>
      <c r="D312" s="111"/>
      <c r="E312" s="32"/>
      <c r="F312"/>
    </row>
    <row r="313" spans="1:6" s="33" customFormat="1" ht="16">
      <c r="A313" s="158"/>
      <c r="B313" s="148"/>
      <c r="C313" s="111"/>
      <c r="D313" s="111"/>
      <c r="E313" s="32"/>
      <c r="F313"/>
    </row>
    <row r="314" spans="1:6" s="33" customFormat="1" ht="16">
      <c r="A314" s="158"/>
      <c r="B314" s="148"/>
      <c r="C314" s="111"/>
      <c r="D314" s="111"/>
      <c r="E314" s="32"/>
      <c r="F314"/>
    </row>
    <row r="315" spans="1:6" s="33" customFormat="1" ht="16">
      <c r="A315" s="158"/>
      <c r="B315" s="148"/>
      <c r="C315" s="111"/>
      <c r="D315" s="111"/>
      <c r="E315" s="32"/>
      <c r="F315"/>
    </row>
    <row r="316" spans="1:6" s="33" customFormat="1" ht="16">
      <c r="A316" s="158"/>
      <c r="B316" s="148"/>
      <c r="C316" s="111"/>
      <c r="D316" s="111"/>
      <c r="E316" s="32"/>
      <c r="F316"/>
    </row>
    <row r="317" spans="1:6" s="33" customFormat="1" ht="16">
      <c r="A317" s="158"/>
      <c r="B317" s="148"/>
      <c r="C317" s="111"/>
      <c r="D317" s="111"/>
      <c r="E317" s="32"/>
      <c r="F317"/>
    </row>
    <row r="318" spans="1:6" s="33" customFormat="1" ht="16">
      <c r="A318" s="158"/>
      <c r="B318" s="148"/>
      <c r="C318" s="111"/>
      <c r="D318" s="111"/>
      <c r="E318" s="32"/>
      <c r="F318"/>
    </row>
    <row r="319" spans="1:6" s="33" customFormat="1" ht="16">
      <c r="A319" s="158"/>
      <c r="B319" s="148"/>
      <c r="C319" s="111"/>
      <c r="D319" s="111"/>
      <c r="E319" s="32"/>
      <c r="F319"/>
    </row>
    <row r="320" spans="1:6" s="33" customFormat="1" ht="16">
      <c r="A320" s="158"/>
      <c r="B320" s="148"/>
      <c r="C320" s="111"/>
      <c r="D320" s="111"/>
      <c r="E320" s="32"/>
      <c r="F320"/>
    </row>
    <row r="321" spans="1:6" s="33" customFormat="1" ht="16">
      <c r="A321" s="158"/>
      <c r="B321" s="148"/>
      <c r="C321" s="111"/>
      <c r="D321" s="111"/>
      <c r="E321" s="32"/>
      <c r="F321"/>
    </row>
    <row r="322" spans="1:6" s="33" customFormat="1" ht="16">
      <c r="A322" s="158"/>
      <c r="B322" s="148"/>
      <c r="C322" s="111"/>
      <c r="D322" s="111"/>
      <c r="E322" s="32"/>
      <c r="F322"/>
    </row>
    <row r="323" spans="1:6" s="33" customFormat="1" ht="16">
      <c r="A323" s="158"/>
      <c r="B323" s="148"/>
      <c r="C323" s="111"/>
      <c r="D323" s="111"/>
      <c r="E323" s="32"/>
      <c r="F323"/>
    </row>
    <row r="324" spans="1:6" s="33" customFormat="1" ht="16">
      <c r="A324" s="158"/>
      <c r="B324" s="148"/>
      <c r="C324" s="111"/>
      <c r="D324" s="111"/>
      <c r="E324" s="32"/>
      <c r="F324"/>
    </row>
    <row r="325" spans="1:6" s="33" customFormat="1" ht="16">
      <c r="A325" s="158"/>
      <c r="B325" s="148"/>
      <c r="C325" s="111"/>
      <c r="D325" s="111"/>
      <c r="E325" s="32"/>
      <c r="F325"/>
    </row>
    <row r="326" spans="1:6" s="33" customFormat="1" ht="16">
      <c r="A326" s="158"/>
      <c r="B326" s="148"/>
      <c r="C326" s="111"/>
      <c r="D326" s="111"/>
      <c r="E326" s="32"/>
      <c r="F326"/>
    </row>
    <row r="327" spans="1:6" s="33" customFormat="1" ht="16">
      <c r="A327" s="158"/>
      <c r="B327" s="148"/>
      <c r="C327" s="111"/>
      <c r="D327" s="111"/>
      <c r="E327" s="32"/>
      <c r="F327"/>
    </row>
    <row r="328" spans="1:6" s="33" customFormat="1" ht="16">
      <c r="A328" s="158"/>
      <c r="B328" s="148"/>
      <c r="C328" s="111"/>
      <c r="D328" s="111"/>
      <c r="E328" s="32"/>
      <c r="F328"/>
    </row>
    <row r="329" spans="1:6" s="33" customFormat="1" ht="16">
      <c r="A329" s="158"/>
      <c r="B329" s="148"/>
      <c r="C329" s="111"/>
      <c r="D329" s="111"/>
      <c r="E329" s="32"/>
      <c r="F329"/>
    </row>
    <row r="330" spans="1:6" s="33" customFormat="1" ht="16">
      <c r="A330" s="158"/>
      <c r="B330" s="148"/>
      <c r="C330" s="111"/>
      <c r="D330" s="111"/>
      <c r="E330" s="32"/>
      <c r="F330"/>
    </row>
    <row r="331" spans="1:6" s="33" customFormat="1" ht="16">
      <c r="A331" s="158"/>
      <c r="B331" s="148"/>
      <c r="C331" s="111"/>
      <c r="D331" s="111"/>
      <c r="E331" s="32"/>
      <c r="F331"/>
    </row>
    <row r="332" spans="1:6" s="33" customFormat="1" ht="16">
      <c r="A332" s="158"/>
      <c r="B332" s="148"/>
      <c r="C332" s="111"/>
      <c r="D332" s="111"/>
      <c r="E332" s="32"/>
      <c r="F332"/>
    </row>
    <row r="333" spans="1:6" s="33" customFormat="1" ht="16">
      <c r="A333" s="158"/>
      <c r="B333" s="148"/>
      <c r="C333" s="111"/>
      <c r="D333" s="111"/>
      <c r="E333" s="32"/>
      <c r="F333"/>
    </row>
    <row r="334" spans="1:6" s="33" customFormat="1" ht="16">
      <c r="A334" s="158"/>
      <c r="B334" s="148"/>
      <c r="C334" s="111"/>
      <c r="D334" s="111"/>
      <c r="E334" s="32"/>
      <c r="F334"/>
    </row>
    <row r="335" spans="1:6" s="33" customFormat="1" ht="16">
      <c r="A335" s="158"/>
      <c r="B335" s="148"/>
      <c r="C335" s="111"/>
      <c r="D335" s="111"/>
      <c r="E335" s="32"/>
      <c r="F335"/>
    </row>
    <row r="336" spans="1:6" s="33" customFormat="1" ht="16">
      <c r="A336" s="158"/>
      <c r="B336" s="148"/>
      <c r="C336" s="111"/>
      <c r="D336" s="111"/>
      <c r="E336" s="32"/>
      <c r="F336"/>
    </row>
    <row r="337" spans="1:6" s="33" customFormat="1" ht="16">
      <c r="A337" s="158"/>
      <c r="B337" s="148"/>
      <c r="C337" s="111"/>
      <c r="D337" s="111"/>
      <c r="E337" s="32"/>
      <c r="F337"/>
    </row>
    <row r="338" spans="1:6" s="33" customFormat="1" ht="16">
      <c r="A338" s="158"/>
      <c r="B338" s="148"/>
      <c r="C338" s="111"/>
      <c r="D338" s="111"/>
      <c r="E338" s="32"/>
      <c r="F338"/>
    </row>
    <row r="339" spans="1:6" s="33" customFormat="1" ht="16">
      <c r="A339" s="158"/>
      <c r="B339" s="148"/>
      <c r="C339" s="111"/>
      <c r="D339" s="111"/>
      <c r="E339" s="32"/>
      <c r="F339"/>
    </row>
    <row r="340" spans="1:6" s="33" customFormat="1" ht="16">
      <c r="A340" s="158"/>
      <c r="B340" s="148"/>
      <c r="C340" s="111"/>
      <c r="D340" s="111"/>
      <c r="E340" s="32"/>
      <c r="F340"/>
    </row>
    <row r="341" spans="1:6" s="33" customFormat="1" ht="16">
      <c r="A341" s="158"/>
      <c r="B341" s="148"/>
      <c r="C341" s="111"/>
      <c r="D341" s="111"/>
      <c r="E341" s="32"/>
      <c r="F341"/>
    </row>
    <row r="342" spans="1:6" s="33" customFormat="1" ht="16">
      <c r="A342" s="158"/>
      <c r="B342" s="148"/>
      <c r="C342" s="111"/>
      <c r="D342" s="111"/>
      <c r="E342" s="32"/>
      <c r="F342"/>
    </row>
    <row r="343" spans="1:6" s="33" customFormat="1" ht="16">
      <c r="A343" s="158"/>
      <c r="B343" s="148"/>
      <c r="C343" s="111"/>
      <c r="D343" s="111"/>
      <c r="E343" s="32"/>
      <c r="F343"/>
    </row>
    <row r="344" spans="1:6" s="33" customFormat="1" ht="16">
      <c r="A344" s="158"/>
      <c r="B344" s="148"/>
      <c r="C344" s="111"/>
      <c r="D344" s="111"/>
      <c r="E344" s="32"/>
      <c r="F344"/>
    </row>
    <row r="345" spans="1:6" s="33" customFormat="1" ht="16">
      <c r="A345" s="158"/>
      <c r="B345" s="148"/>
      <c r="C345" s="111"/>
      <c r="D345" s="111"/>
      <c r="E345" s="32"/>
      <c r="F345"/>
    </row>
    <row r="346" spans="1:6" s="33" customFormat="1" ht="16">
      <c r="A346" s="158"/>
      <c r="B346" s="148"/>
      <c r="C346" s="111"/>
      <c r="D346" s="111"/>
      <c r="E346" s="32"/>
      <c r="F346"/>
    </row>
    <row r="347" spans="1:6" s="33" customFormat="1" ht="16">
      <c r="A347" s="158"/>
      <c r="B347" s="148"/>
      <c r="C347" s="111"/>
      <c r="D347" s="111"/>
      <c r="E347" s="32"/>
      <c r="F347"/>
    </row>
    <row r="348" spans="1:6" s="33" customFormat="1" ht="16">
      <c r="A348" s="158"/>
      <c r="B348" s="148"/>
      <c r="C348" s="111"/>
      <c r="D348" s="111"/>
      <c r="E348" s="32"/>
      <c r="F348"/>
    </row>
    <row r="349" spans="1:6" s="33" customFormat="1" ht="16">
      <c r="A349" s="158"/>
      <c r="B349" s="148"/>
      <c r="C349" s="111"/>
      <c r="D349" s="111"/>
      <c r="E349" s="32"/>
      <c r="F349"/>
    </row>
    <row r="350" spans="1:6" s="33" customFormat="1" ht="16">
      <c r="A350" s="158"/>
      <c r="B350" s="148"/>
      <c r="C350" s="111"/>
      <c r="D350" s="111"/>
      <c r="E350" s="32"/>
      <c r="F350"/>
    </row>
    <row r="351" spans="1:6" s="33" customFormat="1" ht="16">
      <c r="A351" s="158"/>
      <c r="B351" s="148"/>
      <c r="C351" s="111"/>
      <c r="D351" s="111"/>
      <c r="E351" s="32"/>
      <c r="F351"/>
    </row>
    <row r="352" spans="1:6" s="33" customFormat="1" ht="16">
      <c r="A352" s="158"/>
      <c r="B352" s="148"/>
      <c r="C352" s="111"/>
      <c r="D352" s="111"/>
      <c r="E352" s="32"/>
      <c r="F352"/>
    </row>
    <row r="353" spans="1:6" s="33" customFormat="1" ht="16">
      <c r="A353" s="158"/>
      <c r="B353" s="148"/>
      <c r="C353" s="111"/>
      <c r="D353" s="111"/>
      <c r="E353" s="32"/>
      <c r="F353"/>
    </row>
    <row r="354" spans="1:6" s="33" customFormat="1" ht="16">
      <c r="A354" s="158"/>
      <c r="B354" s="148"/>
      <c r="C354" s="111"/>
      <c r="D354" s="111"/>
      <c r="E354" s="32"/>
      <c r="F354"/>
    </row>
    <row r="355" spans="1:6" s="33" customFormat="1" ht="16">
      <c r="A355" s="158"/>
      <c r="B355" s="148"/>
      <c r="C355" s="111"/>
      <c r="D355" s="111"/>
      <c r="E355" s="32"/>
      <c r="F355"/>
    </row>
    <row r="356" spans="1:6" s="33" customFormat="1" ht="16">
      <c r="A356" s="158"/>
      <c r="B356" s="148"/>
      <c r="C356" s="111"/>
      <c r="D356" s="111"/>
      <c r="E356" s="32"/>
      <c r="F356"/>
    </row>
    <row r="357" spans="1:6" s="33" customFormat="1" ht="16">
      <c r="A357" s="158"/>
      <c r="B357" s="148"/>
      <c r="C357" s="111"/>
      <c r="D357" s="111"/>
      <c r="E357" s="32"/>
      <c r="F357"/>
    </row>
    <row r="358" spans="1:6" s="33" customFormat="1" ht="16">
      <c r="A358" s="158"/>
      <c r="B358" s="148"/>
      <c r="C358" s="111"/>
      <c r="D358" s="111"/>
      <c r="E358" s="32"/>
      <c r="F358"/>
    </row>
    <row r="359" spans="1:6" s="33" customFormat="1" ht="16">
      <c r="A359" s="158"/>
      <c r="B359" s="148"/>
      <c r="C359" s="111"/>
      <c r="D359" s="111"/>
      <c r="E359" s="32"/>
      <c r="F359"/>
    </row>
    <row r="360" spans="1:6" s="33" customFormat="1" ht="16">
      <c r="A360" s="158"/>
      <c r="B360" s="148"/>
      <c r="C360" s="111"/>
      <c r="D360" s="111"/>
      <c r="E360" s="32"/>
      <c r="F360"/>
    </row>
    <row r="361" spans="1:6" s="33" customFormat="1" ht="16">
      <c r="A361" s="158"/>
      <c r="B361" s="148"/>
      <c r="C361" s="111"/>
      <c r="D361" s="111"/>
      <c r="E361" s="32"/>
      <c r="F361"/>
    </row>
    <row r="362" spans="1:6" s="33" customFormat="1" ht="16">
      <c r="A362" s="158"/>
      <c r="B362" s="148"/>
      <c r="C362" s="111"/>
      <c r="D362" s="111"/>
      <c r="E362" s="32"/>
      <c r="F362"/>
    </row>
    <row r="363" spans="1:6" s="33" customFormat="1" ht="16">
      <c r="A363" s="158"/>
      <c r="B363" s="148"/>
      <c r="C363" s="111"/>
      <c r="D363" s="111"/>
      <c r="E363" s="32"/>
      <c r="F363"/>
    </row>
    <row r="364" spans="1:6" s="33" customFormat="1" ht="16">
      <c r="A364" s="158"/>
      <c r="B364" s="148"/>
      <c r="C364" s="111"/>
      <c r="D364" s="111"/>
      <c r="E364" s="32"/>
      <c r="F364"/>
    </row>
    <row r="365" spans="1:6" s="33" customFormat="1" ht="16">
      <c r="A365" s="158"/>
      <c r="B365" s="148"/>
      <c r="C365" s="111"/>
      <c r="D365" s="111"/>
      <c r="E365" s="32"/>
      <c r="F365"/>
    </row>
    <row r="366" spans="1:6" s="33" customFormat="1" ht="16">
      <c r="A366" s="158"/>
      <c r="B366" s="148"/>
      <c r="C366" s="111"/>
      <c r="D366" s="111"/>
      <c r="E366" s="32"/>
      <c r="F366"/>
    </row>
    <row r="367" spans="1:6" s="33" customFormat="1" ht="16">
      <c r="A367" s="158"/>
      <c r="B367" s="148"/>
      <c r="C367" s="111"/>
      <c r="D367" s="111"/>
      <c r="E367" s="32"/>
      <c r="F367"/>
    </row>
    <row r="368" spans="1:6" s="33" customFormat="1" ht="16">
      <c r="A368" s="158"/>
      <c r="B368" s="148"/>
      <c r="C368" s="111"/>
      <c r="D368" s="111"/>
      <c r="E368" s="32"/>
      <c r="F368"/>
    </row>
    <row r="369" spans="1:6" s="33" customFormat="1" ht="16">
      <c r="A369" s="158"/>
      <c r="B369" s="148"/>
      <c r="C369" s="111"/>
      <c r="D369" s="111"/>
      <c r="E369" s="32"/>
      <c r="F369"/>
    </row>
    <row r="370" spans="1:6" s="33" customFormat="1" ht="16">
      <c r="A370" s="158"/>
      <c r="B370" s="148"/>
      <c r="C370" s="111"/>
      <c r="D370" s="111"/>
      <c r="E370" s="32"/>
      <c r="F370"/>
    </row>
    <row r="371" spans="1:6" s="33" customFormat="1" ht="16">
      <c r="A371" s="158"/>
      <c r="B371" s="148"/>
      <c r="C371" s="111"/>
      <c r="D371" s="111"/>
      <c r="E371" s="32"/>
      <c r="F371"/>
    </row>
    <row r="372" spans="1:6" s="33" customFormat="1" ht="16">
      <c r="A372" s="158"/>
      <c r="B372" s="148"/>
      <c r="C372" s="111"/>
      <c r="D372" s="111"/>
      <c r="E372" s="32"/>
      <c r="F372"/>
    </row>
    <row r="373" spans="1:6" s="33" customFormat="1" ht="16">
      <c r="A373" s="158"/>
      <c r="B373" s="148"/>
      <c r="C373" s="111"/>
      <c r="D373" s="111"/>
      <c r="E373" s="32"/>
      <c r="F373"/>
    </row>
    <row r="374" spans="1:6" s="33" customFormat="1" ht="16">
      <c r="A374" s="158"/>
      <c r="B374" s="148"/>
      <c r="C374" s="111"/>
      <c r="D374" s="111"/>
      <c r="E374" s="32"/>
      <c r="F374"/>
    </row>
    <row r="375" spans="1:6" s="33" customFormat="1" ht="16">
      <c r="A375" s="158"/>
      <c r="B375" s="148"/>
      <c r="C375" s="111"/>
      <c r="D375" s="111"/>
      <c r="E375" s="32"/>
      <c r="F375"/>
    </row>
    <row r="376" spans="1:6" s="33" customFormat="1" ht="16">
      <c r="A376" s="158"/>
      <c r="B376" s="148"/>
      <c r="C376" s="111"/>
      <c r="D376" s="111"/>
      <c r="E376" s="32"/>
      <c r="F376"/>
    </row>
    <row r="377" spans="1:6" s="33" customFormat="1" ht="16">
      <c r="A377" s="158"/>
      <c r="B377" s="148"/>
      <c r="C377" s="111"/>
      <c r="D377" s="111"/>
      <c r="E377" s="32"/>
      <c r="F377"/>
    </row>
    <row r="378" spans="1:6" s="33" customFormat="1" ht="16">
      <c r="A378" s="158"/>
      <c r="B378" s="148"/>
      <c r="C378" s="111"/>
      <c r="D378" s="111"/>
      <c r="E378" s="32"/>
      <c r="F378"/>
    </row>
    <row r="379" spans="1:6" s="33" customFormat="1" ht="16">
      <c r="A379" s="158"/>
      <c r="B379" s="148"/>
      <c r="C379" s="111"/>
      <c r="D379" s="111"/>
      <c r="E379" s="32"/>
      <c r="F379"/>
    </row>
    <row r="380" spans="1:6" s="33" customFormat="1" ht="16">
      <c r="A380" s="158"/>
      <c r="B380" s="148"/>
      <c r="C380" s="111"/>
      <c r="D380" s="111"/>
      <c r="E380" s="32"/>
      <c r="F380"/>
    </row>
    <row r="381" spans="1:6" s="33" customFormat="1" ht="16">
      <c r="A381" s="158"/>
      <c r="B381" s="148"/>
      <c r="C381" s="111"/>
      <c r="D381" s="111"/>
      <c r="E381" s="32"/>
      <c r="F381"/>
    </row>
    <row r="382" spans="1:6" s="33" customFormat="1" ht="16">
      <c r="A382" s="158"/>
      <c r="B382" s="148"/>
      <c r="C382" s="111"/>
      <c r="D382" s="111"/>
      <c r="E382" s="32"/>
      <c r="F382"/>
    </row>
    <row r="383" spans="1:6" s="33" customFormat="1" ht="16">
      <c r="A383" s="158"/>
      <c r="B383" s="148"/>
      <c r="C383" s="111"/>
      <c r="D383" s="111"/>
      <c r="E383" s="32"/>
      <c r="F383"/>
    </row>
    <row r="384" spans="1:6" s="33" customFormat="1" ht="16">
      <c r="A384" s="158"/>
      <c r="B384" s="148"/>
      <c r="C384" s="111"/>
      <c r="D384" s="111"/>
      <c r="E384" s="32"/>
      <c r="F384"/>
    </row>
    <row r="385" spans="1:6" s="33" customFormat="1" ht="16">
      <c r="A385" s="158"/>
      <c r="B385" s="148"/>
      <c r="C385" s="111"/>
      <c r="D385" s="111"/>
      <c r="E385" s="32"/>
      <c r="F385"/>
    </row>
    <row r="386" spans="1:6" s="33" customFormat="1" ht="16">
      <c r="A386" s="158"/>
      <c r="B386" s="148"/>
      <c r="C386" s="111"/>
      <c r="D386" s="111"/>
      <c r="E386" s="32"/>
      <c r="F386"/>
    </row>
    <row r="387" spans="1:6" s="33" customFormat="1" ht="16">
      <c r="A387" s="158"/>
      <c r="B387" s="148"/>
      <c r="C387" s="111"/>
      <c r="D387" s="111"/>
      <c r="E387" s="32"/>
      <c r="F387"/>
    </row>
    <row r="388" spans="1:6" s="33" customFormat="1" ht="16">
      <c r="A388" s="158"/>
      <c r="B388" s="148"/>
      <c r="C388" s="111"/>
      <c r="D388" s="111"/>
      <c r="E388" s="32"/>
      <c r="F388"/>
    </row>
    <row r="389" spans="1:6" s="33" customFormat="1" ht="16">
      <c r="A389" s="158"/>
      <c r="B389" s="148"/>
      <c r="C389" s="111"/>
      <c r="D389" s="111"/>
      <c r="E389" s="32"/>
      <c r="F389"/>
    </row>
    <row r="390" spans="1:6" s="33" customFormat="1" ht="16">
      <c r="A390" s="158"/>
      <c r="B390" s="148"/>
      <c r="C390" s="111"/>
      <c r="D390" s="111"/>
      <c r="E390" s="32"/>
      <c r="F390"/>
    </row>
    <row r="391" spans="1:6" s="33" customFormat="1" ht="16">
      <c r="A391" s="158"/>
      <c r="B391" s="148"/>
      <c r="C391" s="111"/>
      <c r="D391" s="111"/>
      <c r="E391" s="32"/>
      <c r="F391"/>
    </row>
    <row r="392" spans="1:6" s="33" customFormat="1" ht="16">
      <c r="A392" s="158"/>
      <c r="B392" s="148"/>
      <c r="C392" s="111"/>
      <c r="D392" s="111"/>
      <c r="E392" s="32"/>
      <c r="F392"/>
    </row>
    <row r="393" spans="1:6" s="33" customFormat="1" ht="16">
      <c r="A393" s="158"/>
      <c r="B393" s="148"/>
      <c r="C393" s="111"/>
      <c r="D393" s="111"/>
      <c r="E393" s="32"/>
      <c r="F393"/>
    </row>
    <row r="394" spans="1:6" s="33" customFormat="1" ht="16">
      <c r="A394" s="158"/>
      <c r="B394" s="148"/>
      <c r="C394" s="111"/>
      <c r="D394" s="111"/>
      <c r="E394" s="32"/>
      <c r="F394"/>
    </row>
    <row r="395" spans="1:6" s="33" customFormat="1" ht="16">
      <c r="A395" s="158"/>
      <c r="B395" s="148"/>
      <c r="C395" s="111"/>
      <c r="D395" s="111"/>
      <c r="E395" s="32"/>
      <c r="F395"/>
    </row>
    <row r="396" spans="1:6" s="33" customFormat="1" ht="16">
      <c r="A396" s="158"/>
      <c r="B396" s="148"/>
      <c r="C396" s="111"/>
      <c r="D396" s="111"/>
      <c r="E396" s="32"/>
      <c r="F396"/>
    </row>
    <row r="397" spans="1:6" s="33" customFormat="1" ht="16">
      <c r="A397" s="158"/>
      <c r="B397" s="148"/>
      <c r="C397" s="111"/>
      <c r="D397" s="111"/>
      <c r="E397" s="32"/>
      <c r="F397"/>
    </row>
    <row r="398" spans="1:6" s="33" customFormat="1" ht="16">
      <c r="A398" s="158"/>
      <c r="B398" s="148"/>
      <c r="C398" s="111"/>
      <c r="D398" s="111"/>
      <c r="E398" s="32"/>
      <c r="F398"/>
    </row>
    <row r="399" spans="1:6" s="33" customFormat="1" ht="16">
      <c r="A399" s="158"/>
      <c r="B399" s="148"/>
      <c r="C399" s="111"/>
      <c r="D399" s="111"/>
      <c r="E399" s="32"/>
      <c r="F399"/>
    </row>
    <row r="400" spans="1:6" s="33" customFormat="1" ht="16">
      <c r="A400" s="158"/>
      <c r="B400" s="148"/>
      <c r="C400" s="111"/>
      <c r="D400" s="111"/>
      <c r="E400" s="32"/>
      <c r="F400"/>
    </row>
    <row r="401" spans="1:6" s="33" customFormat="1" ht="16">
      <c r="A401" s="158"/>
      <c r="B401" s="148"/>
      <c r="C401" s="111"/>
      <c r="D401" s="111"/>
      <c r="E401" s="32"/>
      <c r="F401"/>
    </row>
    <row r="402" spans="1:6" s="33" customFormat="1" ht="16">
      <c r="A402" s="158"/>
      <c r="B402" s="148"/>
      <c r="C402" s="111"/>
      <c r="D402" s="111"/>
      <c r="E402" s="32"/>
      <c r="F402"/>
    </row>
    <row r="403" spans="1:6" s="33" customFormat="1" ht="16">
      <c r="A403" s="158"/>
      <c r="B403" s="148"/>
      <c r="C403" s="111"/>
      <c r="D403" s="111"/>
      <c r="E403" s="32"/>
      <c r="F403"/>
    </row>
    <row r="404" spans="1:6" s="33" customFormat="1" ht="16">
      <c r="A404" s="158"/>
      <c r="B404" s="148"/>
      <c r="C404" s="111"/>
      <c r="D404" s="111"/>
      <c r="E404" s="32"/>
      <c r="F404"/>
    </row>
    <row r="405" spans="1:6" s="33" customFormat="1" ht="16">
      <c r="A405" s="158"/>
      <c r="B405" s="148"/>
      <c r="C405" s="111"/>
      <c r="D405" s="111"/>
      <c r="E405" s="32"/>
      <c r="F405"/>
    </row>
    <row r="406" spans="1:6" s="33" customFormat="1" ht="16">
      <c r="A406" s="158"/>
      <c r="B406" s="148"/>
      <c r="C406" s="111"/>
      <c r="D406" s="111"/>
      <c r="E406" s="32"/>
      <c r="F406"/>
    </row>
    <row r="407" spans="1:6" s="33" customFormat="1" ht="16">
      <c r="A407" s="158"/>
      <c r="B407" s="148"/>
      <c r="C407" s="111"/>
      <c r="D407" s="111"/>
      <c r="E407" s="32"/>
      <c r="F407"/>
    </row>
    <row r="408" spans="1:6" s="33" customFormat="1" ht="16">
      <c r="A408" s="158"/>
      <c r="B408" s="148"/>
      <c r="C408" s="111"/>
      <c r="D408" s="111"/>
      <c r="E408" s="32"/>
      <c r="F408"/>
    </row>
    <row r="409" spans="1:6" s="33" customFormat="1" ht="16">
      <c r="A409" s="158"/>
      <c r="B409" s="148"/>
      <c r="C409" s="111"/>
      <c r="D409" s="111"/>
      <c r="E409" s="32"/>
      <c r="F409"/>
    </row>
    <row r="410" spans="1:6" s="33" customFormat="1" ht="16">
      <c r="A410" s="158"/>
      <c r="B410" s="148"/>
      <c r="C410" s="111"/>
      <c r="D410" s="111"/>
      <c r="E410" s="32"/>
      <c r="F410"/>
    </row>
    <row r="411" spans="1:6" s="33" customFormat="1" ht="16">
      <c r="A411" s="158"/>
      <c r="B411" s="148"/>
      <c r="C411" s="111"/>
      <c r="D411" s="111"/>
      <c r="E411" s="32"/>
      <c r="F411"/>
    </row>
    <row r="412" spans="1:6" s="33" customFormat="1" ht="16">
      <c r="A412" s="158"/>
      <c r="B412" s="148"/>
      <c r="C412" s="111"/>
      <c r="D412" s="111"/>
      <c r="E412" s="32"/>
      <c r="F412"/>
    </row>
    <row r="413" spans="1:6" s="33" customFormat="1" ht="16">
      <c r="A413" s="158"/>
      <c r="B413" s="148"/>
      <c r="C413" s="111"/>
      <c r="D413" s="111"/>
      <c r="E413" s="32"/>
      <c r="F413"/>
    </row>
    <row r="414" spans="1:6" s="33" customFormat="1" ht="16">
      <c r="A414" s="158"/>
      <c r="B414" s="148"/>
      <c r="C414" s="111"/>
      <c r="D414" s="111"/>
      <c r="E414" s="32"/>
      <c r="F414"/>
    </row>
    <row r="415" spans="1:6" s="33" customFormat="1" ht="16">
      <c r="A415" s="158"/>
      <c r="B415" s="148"/>
      <c r="C415" s="111"/>
      <c r="D415" s="111"/>
      <c r="E415" s="32"/>
      <c r="F415"/>
    </row>
    <row r="416" spans="1:6" s="33" customFormat="1" ht="16">
      <c r="A416" s="158"/>
      <c r="B416" s="148"/>
      <c r="C416" s="111"/>
      <c r="D416" s="111"/>
      <c r="E416" s="32"/>
      <c r="F416"/>
    </row>
    <row r="417" spans="1:6" s="33" customFormat="1" ht="16">
      <c r="A417" s="158"/>
      <c r="B417" s="148"/>
      <c r="C417" s="111"/>
      <c r="D417" s="111"/>
      <c r="E417" s="32"/>
      <c r="F417"/>
    </row>
    <row r="418" spans="1:6" s="33" customFormat="1" ht="16">
      <c r="A418" s="158"/>
      <c r="B418" s="148"/>
      <c r="C418" s="111"/>
      <c r="D418" s="111"/>
      <c r="E418" s="32"/>
      <c r="F418"/>
    </row>
    <row r="419" spans="1:6" s="33" customFormat="1" ht="16">
      <c r="A419" s="158"/>
      <c r="B419" s="148"/>
      <c r="C419" s="111"/>
      <c r="D419" s="111"/>
      <c r="E419" s="32"/>
      <c r="F419"/>
    </row>
    <row r="420" spans="1:6" s="33" customFormat="1" ht="16">
      <c r="A420" s="158"/>
      <c r="B420" s="148"/>
      <c r="C420" s="111"/>
      <c r="D420" s="111"/>
      <c r="E420" s="32"/>
      <c r="F420"/>
    </row>
    <row r="421" spans="1:6" s="33" customFormat="1" ht="16">
      <c r="A421" s="158"/>
      <c r="B421" s="148"/>
      <c r="C421" s="111"/>
      <c r="D421" s="111"/>
      <c r="E421" s="32"/>
      <c r="F421"/>
    </row>
    <row r="422" spans="1:6" s="33" customFormat="1" ht="16">
      <c r="A422" s="158"/>
      <c r="B422" s="148"/>
      <c r="C422" s="111"/>
      <c r="D422" s="111"/>
      <c r="E422" s="32"/>
      <c r="F422"/>
    </row>
    <row r="423" spans="1:6" s="33" customFormat="1" ht="16">
      <c r="A423" s="158"/>
      <c r="B423" s="148"/>
      <c r="C423" s="111"/>
      <c r="D423" s="111"/>
      <c r="E423" s="32"/>
      <c r="F423"/>
    </row>
    <row r="424" spans="1:6" s="33" customFormat="1" ht="16">
      <c r="A424" s="158"/>
      <c r="B424" s="148"/>
      <c r="C424" s="111"/>
      <c r="D424" s="111"/>
      <c r="E424" s="32"/>
      <c r="F424"/>
    </row>
    <row r="425" spans="1:6" s="33" customFormat="1" ht="16">
      <c r="A425" s="158"/>
      <c r="B425" s="148"/>
      <c r="C425" s="111"/>
      <c r="D425" s="111"/>
      <c r="E425" s="32"/>
      <c r="F425"/>
    </row>
    <row r="426" spans="1:6" s="33" customFormat="1" ht="16">
      <c r="A426" s="158"/>
      <c r="B426" s="148"/>
      <c r="C426" s="111"/>
      <c r="D426" s="111"/>
      <c r="E426" s="32"/>
      <c r="F426"/>
    </row>
    <row r="427" spans="1:6" s="33" customFormat="1" ht="16">
      <c r="A427" s="158"/>
      <c r="B427" s="148"/>
      <c r="C427" s="111"/>
      <c r="D427" s="111"/>
      <c r="E427" s="32"/>
      <c r="F427"/>
    </row>
    <row r="428" spans="1:6" s="33" customFormat="1" ht="16">
      <c r="A428" s="158"/>
      <c r="B428" s="148"/>
      <c r="C428" s="111"/>
      <c r="D428" s="111"/>
      <c r="E428" s="32"/>
      <c r="F428"/>
    </row>
    <row r="429" spans="1:6" s="33" customFormat="1" ht="16">
      <c r="A429" s="158"/>
      <c r="B429" s="148"/>
      <c r="C429" s="111"/>
      <c r="D429" s="111"/>
      <c r="E429" s="32"/>
      <c r="F429"/>
    </row>
    <row r="430" spans="1:6" s="33" customFormat="1" ht="16">
      <c r="A430" s="158"/>
      <c r="B430" s="148"/>
      <c r="C430" s="111"/>
      <c r="D430" s="111"/>
      <c r="E430" s="32"/>
      <c r="F430"/>
    </row>
    <row r="431" spans="1:6" s="33" customFormat="1" ht="16">
      <c r="A431" s="158"/>
      <c r="B431" s="148"/>
      <c r="C431" s="111"/>
      <c r="D431" s="111"/>
      <c r="E431" s="32"/>
      <c r="F431"/>
    </row>
    <row r="432" spans="1:6" s="33" customFormat="1" ht="16">
      <c r="A432" s="158"/>
      <c r="B432" s="148"/>
      <c r="C432" s="111"/>
      <c r="D432" s="111"/>
      <c r="E432" s="32"/>
      <c r="F432"/>
    </row>
    <row r="433" spans="1:6" s="33" customFormat="1" ht="16">
      <c r="A433" s="158"/>
      <c r="B433" s="148"/>
      <c r="C433" s="111"/>
      <c r="D433" s="111"/>
      <c r="E433" s="32"/>
      <c r="F433"/>
    </row>
    <row r="434" spans="1:6" s="33" customFormat="1" ht="16">
      <c r="A434" s="158"/>
      <c r="B434" s="148"/>
      <c r="C434" s="111"/>
      <c r="D434" s="111"/>
      <c r="E434" s="32"/>
      <c r="F434"/>
    </row>
    <row r="435" spans="1:6" s="33" customFormat="1" ht="16">
      <c r="A435" s="158"/>
      <c r="B435" s="148"/>
      <c r="C435" s="111"/>
      <c r="D435" s="111"/>
      <c r="E435" s="32"/>
      <c r="F435"/>
    </row>
    <row r="436" spans="1:6" s="33" customFormat="1" ht="16">
      <c r="A436" s="158"/>
      <c r="B436" s="148"/>
      <c r="C436" s="111"/>
      <c r="D436" s="111"/>
      <c r="E436" s="32"/>
      <c r="F436"/>
    </row>
    <row r="437" spans="1:6" s="33" customFormat="1" ht="16">
      <c r="A437" s="158"/>
      <c r="B437" s="148"/>
      <c r="C437" s="111"/>
      <c r="D437" s="111"/>
      <c r="E437" s="32"/>
      <c r="F437"/>
    </row>
    <row r="438" spans="1:6" s="33" customFormat="1" ht="16">
      <c r="A438" s="158"/>
      <c r="B438" s="148"/>
      <c r="C438" s="111"/>
      <c r="D438" s="111"/>
      <c r="E438" s="32"/>
      <c r="F438"/>
    </row>
    <row r="439" spans="1:6" s="33" customFormat="1" ht="16">
      <c r="A439" s="158"/>
      <c r="B439" s="148"/>
      <c r="C439" s="111"/>
      <c r="D439" s="111"/>
      <c r="E439" s="32"/>
      <c r="F439"/>
    </row>
    <row r="440" spans="1:6" s="33" customFormat="1" ht="16">
      <c r="A440" s="158"/>
      <c r="B440" s="148"/>
      <c r="C440" s="111"/>
      <c r="D440" s="111"/>
      <c r="E440" s="32"/>
      <c r="F440"/>
    </row>
    <row r="441" spans="1:6" s="33" customFormat="1" ht="16">
      <c r="A441" s="158"/>
      <c r="B441" s="148"/>
      <c r="C441" s="111"/>
      <c r="D441" s="111"/>
      <c r="E441" s="32"/>
      <c r="F441"/>
    </row>
    <row r="442" spans="1:6" s="33" customFormat="1" ht="16">
      <c r="A442" s="158"/>
      <c r="B442" s="148"/>
      <c r="C442" s="111"/>
      <c r="D442" s="111"/>
      <c r="E442" s="32"/>
      <c r="F442"/>
    </row>
    <row r="443" spans="1:6" s="33" customFormat="1" ht="16">
      <c r="A443" s="158"/>
      <c r="B443" s="148"/>
      <c r="C443" s="111"/>
      <c r="D443" s="111"/>
      <c r="E443" s="32"/>
      <c r="F443"/>
    </row>
    <row r="444" spans="1:6" s="33" customFormat="1" ht="16">
      <c r="A444" s="158"/>
      <c r="B444" s="148"/>
      <c r="C444" s="111"/>
      <c r="D444" s="111"/>
      <c r="E444" s="32"/>
      <c r="F444"/>
    </row>
    <row r="445" spans="1:6" s="33" customFormat="1" ht="16">
      <c r="A445" s="158"/>
      <c r="B445" s="148"/>
      <c r="C445" s="111"/>
      <c r="D445" s="111"/>
      <c r="E445" s="32"/>
      <c r="F445"/>
    </row>
    <row r="446" spans="1:6" s="33" customFormat="1" ht="16">
      <c r="A446" s="158"/>
      <c r="B446" s="148"/>
      <c r="C446" s="111"/>
      <c r="D446" s="111"/>
      <c r="E446" s="32"/>
      <c r="F446"/>
    </row>
    <row r="447" spans="1:6" s="33" customFormat="1" ht="16">
      <c r="A447" s="158"/>
      <c r="B447" s="148"/>
      <c r="C447" s="111"/>
      <c r="D447" s="111"/>
      <c r="E447" s="32"/>
      <c r="F447"/>
    </row>
    <row r="448" spans="1:6" s="33" customFormat="1" ht="16">
      <c r="A448" s="158"/>
      <c r="B448" s="148"/>
      <c r="C448" s="111"/>
      <c r="D448" s="111"/>
      <c r="E448" s="32"/>
      <c r="F448"/>
    </row>
    <row r="449" spans="1:6" s="33" customFormat="1" ht="16">
      <c r="A449" s="158"/>
      <c r="B449" s="148"/>
      <c r="C449" s="111"/>
      <c r="D449" s="111"/>
      <c r="E449" s="32"/>
      <c r="F449"/>
    </row>
    <row r="450" spans="1:6" s="33" customFormat="1" ht="16">
      <c r="A450" s="158"/>
      <c r="B450" s="148"/>
      <c r="C450" s="111"/>
      <c r="D450" s="111"/>
      <c r="E450" s="32"/>
      <c r="F450"/>
    </row>
    <row r="451" spans="1:6" s="33" customFormat="1" ht="16">
      <c r="A451" s="158"/>
      <c r="B451" s="148"/>
      <c r="C451" s="111"/>
      <c r="D451" s="111"/>
      <c r="E451" s="32"/>
      <c r="F451"/>
    </row>
    <row r="452" spans="1:6" s="33" customFormat="1" ht="16">
      <c r="A452" s="158"/>
      <c r="B452" s="148"/>
      <c r="C452" s="111"/>
      <c r="D452" s="111"/>
      <c r="E452" s="32"/>
      <c r="F452"/>
    </row>
    <row r="453" spans="1:6" s="33" customFormat="1" ht="16">
      <c r="A453" s="158"/>
      <c r="B453" s="148"/>
      <c r="C453" s="111"/>
      <c r="D453" s="111"/>
      <c r="E453" s="32"/>
      <c r="F453"/>
    </row>
    <row r="454" spans="1:6" s="33" customFormat="1" ht="16">
      <c r="A454" s="158"/>
      <c r="B454" s="148"/>
      <c r="C454" s="111"/>
      <c r="D454" s="111"/>
      <c r="E454" s="32"/>
      <c r="F454"/>
    </row>
    <row r="455" spans="1:6" s="33" customFormat="1" ht="16">
      <c r="A455" s="158"/>
      <c r="B455" s="148"/>
      <c r="C455" s="111"/>
      <c r="D455" s="111"/>
      <c r="E455" s="32"/>
      <c r="F455"/>
    </row>
    <row r="456" spans="1:6" s="33" customFormat="1" ht="16">
      <c r="A456" s="158"/>
      <c r="B456" s="148"/>
      <c r="C456" s="111"/>
      <c r="D456" s="111"/>
      <c r="E456" s="32"/>
      <c r="F456"/>
    </row>
    <row r="457" spans="1:6" s="33" customFormat="1" ht="16">
      <c r="A457" s="158"/>
      <c r="B457" s="148"/>
      <c r="C457" s="111"/>
      <c r="D457" s="111"/>
      <c r="E457" s="32"/>
      <c r="F457"/>
    </row>
    <row r="458" spans="1:6" s="33" customFormat="1" ht="16">
      <c r="A458" s="158"/>
      <c r="B458" s="148"/>
      <c r="C458" s="111"/>
      <c r="D458" s="111"/>
      <c r="E458" s="32"/>
      <c r="F458"/>
    </row>
    <row r="459" spans="1:6" s="33" customFormat="1" ht="16">
      <c r="A459" s="158"/>
      <c r="B459" s="148"/>
      <c r="C459" s="111"/>
      <c r="D459" s="111"/>
      <c r="E459" s="32"/>
      <c r="F459"/>
    </row>
    <row r="460" spans="1:6" s="33" customFormat="1" ht="16">
      <c r="A460" s="158"/>
      <c r="B460" s="148"/>
      <c r="C460" s="111"/>
      <c r="D460" s="111"/>
      <c r="E460" s="32"/>
      <c r="F460"/>
    </row>
    <row r="461" spans="1:6" s="33" customFormat="1" ht="16">
      <c r="A461" s="158"/>
      <c r="B461" s="148"/>
      <c r="C461" s="111"/>
      <c r="D461" s="111"/>
      <c r="E461" s="32"/>
      <c r="F461"/>
    </row>
    <row r="462" spans="1:6" s="33" customFormat="1" ht="16">
      <c r="A462" s="158"/>
      <c r="B462" s="148"/>
      <c r="C462" s="111"/>
      <c r="D462" s="111"/>
      <c r="E462" s="32"/>
      <c r="F462"/>
    </row>
    <row r="463" spans="1:6" s="33" customFormat="1" ht="16">
      <c r="A463" s="158"/>
      <c r="B463" s="148"/>
      <c r="C463" s="111"/>
      <c r="D463" s="111"/>
      <c r="E463" s="32"/>
      <c r="F463"/>
    </row>
    <row r="464" spans="1:6" s="33" customFormat="1" ht="16">
      <c r="A464" s="158"/>
      <c r="B464" s="148"/>
      <c r="C464" s="111"/>
      <c r="D464" s="111"/>
      <c r="E464" s="32"/>
      <c r="F464"/>
    </row>
    <row r="465" spans="1:6" s="33" customFormat="1" ht="16">
      <c r="A465" s="158"/>
      <c r="B465" s="148"/>
      <c r="C465" s="111"/>
      <c r="D465" s="111"/>
      <c r="E465" s="32"/>
      <c r="F465"/>
    </row>
    <row r="466" spans="1:6" s="33" customFormat="1" ht="16">
      <c r="A466" s="158"/>
      <c r="B466" s="148"/>
      <c r="C466" s="111"/>
      <c r="D466" s="111"/>
      <c r="E466" s="32"/>
      <c r="F466"/>
    </row>
    <row r="467" spans="1:6" s="33" customFormat="1" ht="16">
      <c r="A467" s="158"/>
      <c r="B467" s="148"/>
      <c r="C467" s="111"/>
      <c r="D467" s="111"/>
      <c r="E467" s="32"/>
      <c r="F467"/>
    </row>
    <row r="468" spans="1:6" s="33" customFormat="1" ht="16">
      <c r="A468" s="158"/>
      <c r="B468" s="148"/>
      <c r="C468" s="111"/>
      <c r="D468" s="111"/>
      <c r="E468" s="32"/>
      <c r="F468"/>
    </row>
    <row r="469" spans="1:6" s="33" customFormat="1" ht="16">
      <c r="A469" s="158"/>
      <c r="B469" s="148"/>
      <c r="C469" s="111"/>
      <c r="D469" s="111"/>
      <c r="E469" s="32"/>
      <c r="F469"/>
    </row>
    <row r="470" spans="1:6" s="33" customFormat="1" ht="16">
      <c r="A470" s="158"/>
      <c r="B470" s="148"/>
      <c r="C470" s="111"/>
      <c r="D470" s="111"/>
      <c r="E470" s="32"/>
      <c r="F470"/>
    </row>
    <row r="471" spans="1:6" s="33" customFormat="1" ht="16">
      <c r="A471" s="158"/>
      <c r="B471" s="148"/>
      <c r="C471" s="111"/>
      <c r="D471" s="111"/>
      <c r="E471" s="32"/>
      <c r="F471"/>
    </row>
    <row r="472" spans="1:6" s="33" customFormat="1" ht="16">
      <c r="A472" s="158"/>
      <c r="B472" s="148"/>
      <c r="C472" s="111"/>
      <c r="D472" s="111"/>
      <c r="E472" s="32"/>
      <c r="F472"/>
    </row>
    <row r="473" spans="1:6" s="33" customFormat="1" ht="16">
      <c r="A473" s="158"/>
      <c r="B473" s="148"/>
      <c r="C473" s="111"/>
      <c r="D473" s="111"/>
      <c r="E473" s="32"/>
      <c r="F473"/>
    </row>
    <row r="474" spans="1:6" s="33" customFormat="1" ht="16">
      <c r="A474" s="158"/>
      <c r="B474" s="148"/>
      <c r="C474" s="111"/>
      <c r="D474" s="111"/>
      <c r="E474" s="32"/>
      <c r="F474"/>
    </row>
    <row r="475" spans="1:6" s="33" customFormat="1" ht="16">
      <c r="A475" s="158"/>
      <c r="B475" s="148"/>
      <c r="C475" s="111"/>
      <c r="D475" s="111"/>
      <c r="E475" s="32"/>
      <c r="F475"/>
    </row>
    <row r="476" spans="1:6" s="33" customFormat="1" ht="16">
      <c r="A476" s="158"/>
      <c r="B476" s="148"/>
      <c r="C476" s="111"/>
      <c r="D476" s="111"/>
      <c r="E476" s="32"/>
      <c r="F476"/>
    </row>
    <row r="477" spans="1:6" s="33" customFormat="1" ht="16">
      <c r="A477" s="158"/>
      <c r="B477" s="148"/>
      <c r="C477" s="111"/>
      <c r="D477" s="111"/>
      <c r="E477" s="32"/>
      <c r="F477"/>
    </row>
    <row r="478" spans="1:6" s="33" customFormat="1" ht="16">
      <c r="A478" s="158"/>
      <c r="B478" s="148"/>
      <c r="C478" s="111"/>
      <c r="D478" s="111"/>
      <c r="E478" s="32"/>
      <c r="F478"/>
    </row>
    <row r="479" spans="1:6" s="33" customFormat="1" ht="16">
      <c r="A479" s="158"/>
      <c r="B479" s="148"/>
      <c r="C479" s="111"/>
      <c r="D479" s="111"/>
      <c r="E479" s="32"/>
      <c r="F479"/>
    </row>
    <row r="480" spans="1:6" s="33" customFormat="1" ht="16">
      <c r="A480" s="158"/>
      <c r="B480" s="148"/>
      <c r="C480" s="111"/>
      <c r="D480" s="111"/>
      <c r="E480" s="32"/>
      <c r="F480"/>
    </row>
    <row r="481" spans="1:6" s="33" customFormat="1" ht="16">
      <c r="A481" s="158"/>
      <c r="B481" s="148"/>
      <c r="C481" s="111"/>
      <c r="D481" s="111"/>
      <c r="E481" s="32"/>
      <c r="F481"/>
    </row>
    <row r="482" spans="1:6" s="33" customFormat="1" ht="16">
      <c r="A482" s="158"/>
      <c r="B482" s="148"/>
      <c r="C482" s="111"/>
      <c r="D482" s="111"/>
      <c r="E482" s="32"/>
      <c r="F482"/>
    </row>
    <row r="483" spans="1:6" s="33" customFormat="1" ht="16">
      <c r="A483" s="158"/>
      <c r="B483" s="148"/>
      <c r="C483" s="111"/>
      <c r="D483" s="111"/>
      <c r="E483" s="32"/>
      <c r="F483"/>
    </row>
    <row r="484" spans="1:6" s="33" customFormat="1" ht="16">
      <c r="A484" s="158"/>
      <c r="B484" s="148"/>
      <c r="C484" s="111"/>
      <c r="D484" s="111"/>
      <c r="E484" s="32"/>
      <c r="F484"/>
    </row>
    <row r="485" spans="1:6" s="33" customFormat="1" ht="16">
      <c r="A485" s="158"/>
      <c r="B485" s="148"/>
      <c r="C485" s="111"/>
      <c r="D485" s="111"/>
      <c r="E485" s="32"/>
      <c r="F485"/>
    </row>
    <row r="486" spans="1:6" s="33" customFormat="1" ht="16">
      <c r="A486" s="158"/>
      <c r="B486" s="148"/>
      <c r="C486" s="111"/>
      <c r="D486" s="111"/>
      <c r="E486" s="32"/>
      <c r="F486"/>
    </row>
    <row r="487" spans="1:6" s="33" customFormat="1" ht="16">
      <c r="A487" s="158"/>
      <c r="B487" s="148"/>
      <c r="C487" s="111"/>
      <c r="D487" s="111"/>
      <c r="E487" s="32"/>
      <c r="F487"/>
    </row>
    <row r="488" spans="1:6" s="33" customFormat="1" ht="16">
      <c r="A488" s="158"/>
      <c r="B488" s="148"/>
      <c r="C488" s="111"/>
      <c r="D488" s="111"/>
      <c r="E488" s="32"/>
      <c r="F488"/>
    </row>
    <row r="489" spans="1:6" s="33" customFormat="1" ht="16">
      <c r="A489" s="158"/>
      <c r="B489" s="148"/>
      <c r="C489" s="111"/>
      <c r="D489" s="111"/>
      <c r="E489" s="32"/>
      <c r="F489"/>
    </row>
    <row r="490" spans="1:6" s="33" customFormat="1" ht="16">
      <c r="A490" s="158"/>
      <c r="B490" s="148"/>
      <c r="C490" s="111"/>
      <c r="D490" s="111"/>
      <c r="E490" s="32"/>
      <c r="F490"/>
    </row>
    <row r="491" spans="1:6" s="33" customFormat="1" ht="16">
      <c r="A491" s="158"/>
      <c r="B491" s="148"/>
      <c r="C491" s="111"/>
      <c r="D491" s="111"/>
      <c r="E491" s="32"/>
      <c r="F491"/>
    </row>
    <row r="492" spans="1:6" s="33" customFormat="1" ht="16">
      <c r="A492" s="158"/>
      <c r="B492" s="148"/>
      <c r="C492" s="111"/>
      <c r="D492" s="111"/>
      <c r="E492" s="32"/>
      <c r="F492"/>
    </row>
    <row r="493" spans="1:6" s="33" customFormat="1" ht="16">
      <c r="A493" s="158"/>
      <c r="B493" s="148"/>
      <c r="C493" s="111"/>
      <c r="D493" s="111"/>
      <c r="E493" s="32"/>
      <c r="F493"/>
    </row>
    <row r="494" spans="1:6" s="33" customFormat="1" ht="16">
      <c r="A494" s="158"/>
      <c r="B494" s="148"/>
      <c r="C494" s="111"/>
      <c r="D494" s="111"/>
      <c r="E494" s="32"/>
      <c r="F494"/>
    </row>
    <row r="495" spans="1:6" s="33" customFormat="1" ht="16">
      <c r="A495" s="158"/>
      <c r="B495" s="148"/>
      <c r="C495" s="111"/>
      <c r="D495" s="111"/>
      <c r="E495" s="32"/>
      <c r="F495"/>
    </row>
    <row r="496" spans="1:6" s="33" customFormat="1" ht="16">
      <c r="A496" s="158"/>
      <c r="B496" s="148"/>
      <c r="C496" s="111"/>
      <c r="D496" s="111"/>
      <c r="E496" s="32"/>
      <c r="F496"/>
    </row>
    <row r="497" spans="1:6" s="33" customFormat="1" ht="16">
      <c r="A497" s="158"/>
      <c r="B497" s="148"/>
      <c r="C497" s="111"/>
      <c r="D497" s="111"/>
      <c r="E497" s="32"/>
      <c r="F497"/>
    </row>
    <row r="498" spans="1:6" s="33" customFormat="1" ht="16">
      <c r="A498" s="158"/>
      <c r="B498" s="148"/>
      <c r="C498" s="111"/>
      <c r="D498" s="111"/>
      <c r="E498" s="32"/>
      <c r="F498"/>
    </row>
    <row r="499" spans="1:6" s="33" customFormat="1" ht="16">
      <c r="A499" s="158"/>
      <c r="B499" s="148"/>
      <c r="C499" s="111"/>
      <c r="D499" s="111"/>
      <c r="E499" s="32"/>
      <c r="F499"/>
    </row>
    <row r="500" spans="1:6" s="33" customFormat="1" ht="16">
      <c r="A500" s="158"/>
      <c r="B500" s="148"/>
      <c r="C500" s="111"/>
      <c r="D500" s="111"/>
      <c r="E500" s="32"/>
      <c r="F500"/>
    </row>
    <row r="501" spans="1:6" s="33" customFormat="1" ht="16">
      <c r="A501" s="158"/>
      <c r="B501" s="148"/>
      <c r="C501" s="111"/>
      <c r="D501" s="111"/>
      <c r="E501" s="32"/>
      <c r="F501"/>
    </row>
    <row r="502" spans="1:6" s="33" customFormat="1" ht="16">
      <c r="A502" s="158"/>
      <c r="B502" s="148"/>
      <c r="C502" s="111"/>
      <c r="D502" s="111"/>
      <c r="E502" s="32"/>
      <c r="F502"/>
    </row>
    <row r="503" spans="1:6" s="33" customFormat="1" ht="16">
      <c r="A503" s="158"/>
      <c r="B503" s="148"/>
      <c r="C503" s="111"/>
      <c r="D503" s="111"/>
      <c r="E503" s="32"/>
      <c r="F503"/>
    </row>
    <row r="504" spans="1:6" s="33" customFormat="1" ht="16">
      <c r="A504" s="158"/>
      <c r="B504" s="148"/>
      <c r="C504" s="111"/>
      <c r="D504" s="111"/>
      <c r="E504" s="32"/>
      <c r="F504"/>
    </row>
    <row r="505" spans="1:6" s="33" customFormat="1" ht="16">
      <c r="A505" s="158"/>
      <c r="B505" s="148"/>
      <c r="C505" s="111"/>
      <c r="D505" s="111"/>
      <c r="E505" s="32"/>
      <c r="F505"/>
    </row>
    <row r="506" spans="1:6" s="33" customFormat="1" ht="16">
      <c r="A506" s="158"/>
      <c r="B506" s="148"/>
      <c r="C506" s="111"/>
      <c r="D506" s="111"/>
      <c r="E506" s="32"/>
      <c r="F506"/>
    </row>
    <row r="507" spans="1:6" s="33" customFormat="1" ht="16">
      <c r="A507" s="158"/>
      <c r="B507" s="148"/>
      <c r="C507" s="111"/>
      <c r="D507" s="111"/>
      <c r="E507" s="32"/>
      <c r="F507"/>
    </row>
    <row r="508" spans="1:6" s="33" customFormat="1" ht="16">
      <c r="A508" s="158"/>
      <c r="B508" s="148"/>
      <c r="C508" s="111"/>
      <c r="D508" s="111"/>
      <c r="E508" s="32"/>
      <c r="F508"/>
    </row>
    <row r="509" spans="1:6" s="33" customFormat="1" ht="16">
      <c r="A509" s="158"/>
      <c r="B509" s="148"/>
      <c r="C509" s="111"/>
      <c r="D509" s="111"/>
      <c r="E509" s="32"/>
      <c r="F509"/>
    </row>
    <row r="510" spans="1:6" s="33" customFormat="1" ht="16">
      <c r="A510" s="158"/>
      <c r="B510" s="148"/>
      <c r="C510" s="111"/>
      <c r="D510" s="111"/>
      <c r="E510" s="32"/>
      <c r="F510"/>
    </row>
    <row r="511" spans="1:6" s="33" customFormat="1" ht="16">
      <c r="A511" s="158"/>
      <c r="B511" s="148"/>
      <c r="C511" s="111"/>
      <c r="D511" s="111"/>
      <c r="E511" s="32"/>
      <c r="F511"/>
    </row>
    <row r="512" spans="1:6" s="33" customFormat="1" ht="16">
      <c r="A512" s="158"/>
      <c r="B512" s="148"/>
      <c r="C512" s="111"/>
      <c r="D512" s="111"/>
      <c r="E512" s="32"/>
      <c r="F512"/>
    </row>
    <row r="513" spans="1:6" s="33" customFormat="1" ht="16">
      <c r="A513" s="158"/>
      <c r="B513" s="148"/>
      <c r="C513" s="111"/>
      <c r="D513" s="111"/>
      <c r="E513" s="32"/>
      <c r="F513"/>
    </row>
    <row r="514" spans="1:6" s="33" customFormat="1" ht="16">
      <c r="A514" s="158"/>
      <c r="B514" s="148"/>
      <c r="C514" s="111"/>
      <c r="D514" s="111"/>
      <c r="E514" s="32"/>
      <c r="F514"/>
    </row>
    <row r="515" spans="1:6" s="33" customFormat="1" ht="16">
      <c r="A515" s="158"/>
      <c r="B515" s="148"/>
      <c r="C515" s="111"/>
      <c r="D515" s="111"/>
      <c r="E515" s="32"/>
      <c r="F515"/>
    </row>
    <row r="516" spans="1:6" s="33" customFormat="1" ht="16">
      <c r="A516" s="158"/>
      <c r="B516" s="148"/>
      <c r="C516" s="111"/>
      <c r="D516" s="111"/>
      <c r="E516" s="32"/>
      <c r="F516"/>
    </row>
    <row r="517" spans="1:6" s="33" customFormat="1" ht="16">
      <c r="A517" s="158"/>
      <c r="B517" s="148"/>
      <c r="C517" s="111"/>
      <c r="D517" s="111"/>
      <c r="E517" s="32"/>
      <c r="F517"/>
    </row>
    <row r="518" spans="1:6" s="33" customFormat="1" ht="16">
      <c r="A518" s="158"/>
      <c r="B518" s="148"/>
      <c r="C518" s="111"/>
      <c r="D518" s="111"/>
      <c r="E518" s="32"/>
      <c r="F518"/>
    </row>
    <row r="519" spans="1:6" s="33" customFormat="1" ht="16">
      <c r="A519" s="158"/>
      <c r="B519" s="148"/>
      <c r="C519" s="111"/>
      <c r="D519" s="111"/>
      <c r="E519" s="32"/>
      <c r="F519"/>
    </row>
    <row r="520" spans="1:6" s="33" customFormat="1" ht="16">
      <c r="A520" s="158"/>
      <c r="B520" s="148"/>
      <c r="C520" s="111"/>
      <c r="D520" s="111"/>
      <c r="E520" s="32"/>
      <c r="F520"/>
    </row>
    <row r="521" spans="1:6" s="33" customFormat="1" ht="16">
      <c r="A521" s="158"/>
      <c r="B521" s="148"/>
      <c r="C521" s="111"/>
      <c r="D521" s="111"/>
      <c r="E521" s="32"/>
      <c r="F521"/>
    </row>
    <row r="522" spans="1:6" s="33" customFormat="1" ht="16">
      <c r="A522" s="158"/>
      <c r="B522" s="148"/>
      <c r="C522" s="111"/>
      <c r="D522" s="111"/>
      <c r="E522" s="32"/>
      <c r="F522"/>
    </row>
    <row r="523" spans="1:6" s="33" customFormat="1" ht="16">
      <c r="A523" s="158"/>
      <c r="B523" s="148"/>
      <c r="C523" s="111"/>
      <c r="D523" s="111"/>
      <c r="E523" s="32"/>
      <c r="F523"/>
    </row>
    <row r="524" spans="1:6" s="33" customFormat="1" ht="16">
      <c r="A524" s="158"/>
      <c r="B524" s="148"/>
      <c r="C524" s="111"/>
      <c r="D524" s="111"/>
      <c r="E524" s="32"/>
      <c r="F524"/>
    </row>
    <row r="525" spans="1:6" s="33" customFormat="1" ht="16">
      <c r="A525" s="158"/>
      <c r="B525" s="148"/>
      <c r="C525" s="111"/>
      <c r="D525" s="111"/>
      <c r="E525" s="32"/>
      <c r="F525"/>
    </row>
    <row r="526" spans="1:6" s="33" customFormat="1" ht="16">
      <c r="A526" s="158"/>
      <c r="B526" s="148"/>
      <c r="C526" s="111"/>
      <c r="D526" s="111"/>
      <c r="E526" s="32"/>
      <c r="F526"/>
    </row>
    <row r="527" spans="1:6" s="33" customFormat="1" ht="16">
      <c r="A527" s="158"/>
      <c r="B527" s="148"/>
      <c r="C527" s="111"/>
      <c r="D527" s="111"/>
      <c r="E527" s="32"/>
      <c r="F527"/>
    </row>
    <row r="528" spans="1:6" s="33" customFormat="1" ht="16">
      <c r="A528" s="158"/>
      <c r="B528" s="148"/>
      <c r="C528" s="111"/>
      <c r="D528" s="111"/>
      <c r="E528" s="32"/>
      <c r="F528"/>
    </row>
    <row r="529" spans="1:6" s="33" customFormat="1" ht="16">
      <c r="A529" s="158"/>
      <c r="B529" s="148"/>
      <c r="C529" s="111"/>
      <c r="D529" s="111"/>
      <c r="E529" s="32"/>
      <c r="F529"/>
    </row>
    <row r="530" spans="1:6" s="33" customFormat="1" ht="16">
      <c r="A530" s="158"/>
      <c r="B530" s="148"/>
      <c r="C530" s="111"/>
      <c r="D530" s="111"/>
      <c r="E530" s="32"/>
      <c r="F530"/>
    </row>
    <row r="531" spans="1:6" s="33" customFormat="1" ht="16">
      <c r="A531" s="158"/>
      <c r="B531" s="148"/>
      <c r="C531" s="111"/>
      <c r="D531" s="111"/>
      <c r="E531" s="32"/>
      <c r="F531"/>
    </row>
    <row r="532" spans="1:6" s="33" customFormat="1" ht="16">
      <c r="A532" s="158"/>
      <c r="B532" s="148"/>
      <c r="C532" s="111"/>
      <c r="D532" s="111"/>
      <c r="E532" s="32"/>
      <c r="F532"/>
    </row>
    <row r="533" spans="1:6" s="33" customFormat="1" ht="16">
      <c r="A533" s="158"/>
      <c r="B533" s="148"/>
      <c r="C533" s="111"/>
      <c r="D533" s="111"/>
      <c r="E533" s="32"/>
      <c r="F533"/>
    </row>
    <row r="534" spans="1:6" s="33" customFormat="1" ht="16">
      <c r="A534" s="158"/>
      <c r="B534" s="148"/>
      <c r="C534" s="111"/>
      <c r="D534" s="111"/>
      <c r="E534" s="32"/>
      <c r="F534"/>
    </row>
    <row r="535" spans="1:6" s="33" customFormat="1" ht="16">
      <c r="A535" s="158"/>
      <c r="B535" s="148"/>
      <c r="C535" s="111"/>
      <c r="D535" s="111"/>
      <c r="E535" s="32"/>
      <c r="F535"/>
    </row>
    <row r="536" spans="1:6" s="33" customFormat="1" ht="16">
      <c r="A536" s="158"/>
      <c r="B536" s="148"/>
      <c r="C536" s="111"/>
      <c r="D536" s="111"/>
      <c r="E536" s="32"/>
      <c r="F536"/>
    </row>
    <row r="537" spans="1:6" s="33" customFormat="1" ht="16">
      <c r="A537" s="158"/>
      <c r="B537" s="148"/>
      <c r="C537" s="111"/>
      <c r="D537" s="111"/>
      <c r="E537" s="32"/>
      <c r="F537"/>
    </row>
    <row r="538" spans="1:6" s="33" customFormat="1" ht="16">
      <c r="A538" s="158"/>
      <c r="B538" s="148"/>
      <c r="C538" s="111"/>
      <c r="D538" s="111"/>
      <c r="E538" s="32"/>
      <c r="F538"/>
    </row>
    <row r="539" spans="1:6" s="33" customFormat="1" ht="16">
      <c r="A539" s="158"/>
      <c r="B539" s="148"/>
      <c r="C539" s="111"/>
      <c r="D539" s="111"/>
      <c r="E539" s="32"/>
      <c r="F539"/>
    </row>
    <row r="540" spans="1:6" s="33" customFormat="1" ht="16">
      <c r="A540" s="158"/>
      <c r="B540" s="148"/>
      <c r="C540" s="111"/>
      <c r="D540" s="111"/>
      <c r="E540" s="32"/>
      <c r="F540"/>
    </row>
    <row r="541" spans="1:6" s="33" customFormat="1" ht="16">
      <c r="A541" s="158"/>
      <c r="B541" s="148"/>
      <c r="C541" s="111"/>
      <c r="D541" s="111"/>
      <c r="E541" s="32"/>
      <c r="F541"/>
    </row>
    <row r="542" spans="1:6" s="33" customFormat="1" ht="16">
      <c r="A542" s="158"/>
      <c r="B542" s="148"/>
      <c r="C542" s="111"/>
      <c r="D542" s="111"/>
      <c r="E542" s="32"/>
      <c r="F542"/>
    </row>
    <row r="543" spans="1:6" s="33" customFormat="1" ht="16">
      <c r="A543" s="158"/>
      <c r="B543" s="148"/>
      <c r="C543" s="111"/>
      <c r="D543" s="111"/>
      <c r="E543" s="32"/>
      <c r="F543"/>
    </row>
    <row r="544" spans="1:6" s="33" customFormat="1" ht="16">
      <c r="A544" s="158"/>
      <c r="B544" s="148"/>
      <c r="C544" s="111"/>
      <c r="D544" s="111"/>
      <c r="E544" s="32"/>
      <c r="F544"/>
    </row>
    <row r="545" spans="1:6" s="33" customFormat="1" ht="16">
      <c r="A545" s="158"/>
      <c r="B545" s="148"/>
      <c r="C545" s="111"/>
      <c r="D545" s="111"/>
      <c r="E545" s="32"/>
      <c r="F545"/>
    </row>
    <row r="546" spans="1:6" s="33" customFormat="1" ht="16">
      <c r="A546" s="158"/>
      <c r="B546" s="148"/>
      <c r="C546" s="111"/>
      <c r="D546" s="111"/>
      <c r="E546" s="32"/>
      <c r="F546"/>
    </row>
    <row r="547" spans="1:6" s="33" customFormat="1" ht="16">
      <c r="A547" s="158"/>
      <c r="B547" s="148"/>
      <c r="C547" s="111"/>
      <c r="D547" s="111"/>
      <c r="E547" s="32"/>
      <c r="F547"/>
    </row>
    <row r="548" spans="1:6" s="33" customFormat="1" ht="16">
      <c r="A548" s="158"/>
      <c r="B548" s="148"/>
      <c r="C548" s="111"/>
      <c r="D548" s="111"/>
      <c r="E548" s="32"/>
      <c r="F548"/>
    </row>
    <row r="549" spans="1:6" s="33" customFormat="1" ht="16">
      <c r="A549" s="158"/>
      <c r="B549" s="148"/>
      <c r="C549" s="111"/>
      <c r="D549" s="111"/>
      <c r="E549" s="32"/>
      <c r="F549"/>
    </row>
    <row r="550" spans="1:6" s="33" customFormat="1" ht="16">
      <c r="A550" s="158"/>
      <c r="B550" s="148"/>
      <c r="C550" s="111"/>
      <c r="D550" s="111"/>
      <c r="E550" s="32"/>
      <c r="F550"/>
    </row>
    <row r="551" spans="1:6" s="33" customFormat="1" ht="16">
      <c r="A551" s="158"/>
      <c r="B551" s="148"/>
      <c r="C551" s="111"/>
      <c r="D551" s="111"/>
      <c r="E551" s="32"/>
      <c r="F551"/>
    </row>
    <row r="552" spans="1:6" s="33" customFormat="1" ht="16">
      <c r="A552" s="158"/>
      <c r="B552" s="148"/>
      <c r="C552" s="111"/>
      <c r="D552" s="111"/>
      <c r="E552" s="32"/>
      <c r="F552"/>
    </row>
    <row r="553" spans="1:6" s="33" customFormat="1" ht="16">
      <c r="A553" s="158"/>
      <c r="B553" s="148"/>
      <c r="C553" s="111"/>
      <c r="D553" s="111"/>
      <c r="E553" s="32"/>
      <c r="F553"/>
    </row>
    <row r="554" spans="1:6" s="33" customFormat="1" ht="16">
      <c r="A554" s="158"/>
      <c r="B554" s="148"/>
      <c r="C554" s="111"/>
      <c r="D554" s="111"/>
      <c r="E554" s="32"/>
      <c r="F554"/>
    </row>
    <row r="555" spans="1:6" s="33" customFormat="1" ht="16">
      <c r="A555" s="158"/>
      <c r="B555" s="148"/>
      <c r="C555" s="111"/>
      <c r="D555" s="111"/>
      <c r="E555" s="32"/>
      <c r="F555"/>
    </row>
    <row r="556" spans="1:6" s="33" customFormat="1" ht="16">
      <c r="A556" s="158"/>
      <c r="B556" s="148"/>
      <c r="C556" s="111"/>
      <c r="D556" s="111"/>
      <c r="E556" s="32"/>
      <c r="F556"/>
    </row>
    <row r="557" spans="1:6" s="33" customFormat="1" ht="16">
      <c r="A557" s="158"/>
      <c r="B557" s="148"/>
      <c r="C557" s="111"/>
      <c r="D557" s="111"/>
      <c r="E557" s="32"/>
      <c r="F557"/>
    </row>
    <row r="558" spans="1:6" s="33" customFormat="1" ht="16">
      <c r="A558" s="158"/>
      <c r="B558" s="148"/>
      <c r="C558" s="111"/>
      <c r="D558" s="111"/>
      <c r="E558" s="32"/>
      <c r="F558"/>
    </row>
    <row r="559" spans="1:6" s="33" customFormat="1" ht="16">
      <c r="A559" s="158"/>
      <c r="B559" s="148"/>
      <c r="C559" s="111"/>
      <c r="D559" s="111"/>
      <c r="E559" s="32"/>
      <c r="F559"/>
    </row>
    <row r="560" spans="1:6" s="33" customFormat="1" ht="16">
      <c r="A560" s="158"/>
      <c r="B560" s="148"/>
      <c r="C560" s="111"/>
      <c r="D560" s="111"/>
      <c r="E560" s="32"/>
      <c r="F560"/>
    </row>
    <row r="561" spans="1:6" s="33" customFormat="1" ht="16">
      <c r="A561" s="158"/>
      <c r="B561" s="148"/>
      <c r="C561" s="111"/>
      <c r="D561" s="111"/>
      <c r="E561" s="32"/>
      <c r="F561"/>
    </row>
    <row r="562" spans="1:6" s="33" customFormat="1" ht="16">
      <c r="A562" s="158"/>
      <c r="B562" s="148"/>
      <c r="C562" s="111"/>
      <c r="D562" s="111"/>
      <c r="E562" s="32"/>
      <c r="F562"/>
    </row>
    <row r="563" spans="1:6" s="33" customFormat="1" ht="16">
      <c r="A563" s="158"/>
      <c r="B563" s="148"/>
      <c r="C563" s="111"/>
      <c r="D563" s="111"/>
      <c r="E563" s="32"/>
      <c r="F563"/>
    </row>
    <row r="564" spans="1:6" s="33" customFormat="1" ht="16">
      <c r="A564" s="158"/>
      <c r="B564" s="148"/>
      <c r="C564" s="111"/>
      <c r="D564" s="111"/>
      <c r="E564" s="32"/>
      <c r="F564"/>
    </row>
    <row r="565" spans="1:6" s="33" customFormat="1" ht="16">
      <c r="A565" s="158"/>
      <c r="B565" s="148"/>
      <c r="C565" s="111"/>
      <c r="D565" s="111"/>
      <c r="E565" s="32"/>
      <c r="F565"/>
    </row>
    <row r="566" spans="1:6" s="33" customFormat="1" ht="16">
      <c r="A566" s="158"/>
      <c r="B566" s="148"/>
      <c r="C566" s="111"/>
      <c r="D566" s="111"/>
      <c r="E566" s="32"/>
      <c r="F566"/>
    </row>
    <row r="567" spans="1:6" s="33" customFormat="1" ht="16">
      <c r="A567" s="158"/>
      <c r="B567" s="148"/>
      <c r="C567" s="111"/>
      <c r="D567" s="111"/>
      <c r="E567" s="32"/>
      <c r="F567"/>
    </row>
    <row r="568" spans="1:6" s="33" customFormat="1" ht="16">
      <c r="A568" s="158"/>
      <c r="B568" s="148"/>
      <c r="C568" s="111"/>
      <c r="D568" s="111"/>
      <c r="E568" s="32"/>
      <c r="F568"/>
    </row>
    <row r="569" spans="1:6" s="33" customFormat="1" ht="16">
      <c r="A569" s="158"/>
      <c r="B569" s="148"/>
      <c r="C569" s="111"/>
      <c r="D569" s="111"/>
      <c r="E569" s="32"/>
      <c r="F569"/>
    </row>
    <row r="570" spans="1:6" s="33" customFormat="1" ht="16">
      <c r="A570" s="158"/>
      <c r="B570" s="148"/>
      <c r="C570" s="111"/>
      <c r="D570" s="111"/>
      <c r="E570" s="32"/>
      <c r="F570"/>
    </row>
    <row r="571" spans="1:6" s="33" customFormat="1" ht="16">
      <c r="A571" s="158"/>
      <c r="B571" s="148"/>
      <c r="C571" s="111"/>
      <c r="D571" s="111"/>
      <c r="E571" s="32"/>
      <c r="F571"/>
    </row>
    <row r="572" spans="1:6" s="33" customFormat="1" ht="16">
      <c r="A572" s="158"/>
      <c r="B572" s="148"/>
      <c r="C572" s="111"/>
      <c r="D572" s="111"/>
      <c r="E572" s="32"/>
      <c r="F572"/>
    </row>
    <row r="573" spans="1:6" s="33" customFormat="1" ht="16">
      <c r="A573" s="158"/>
      <c r="B573" s="148"/>
      <c r="C573" s="111"/>
      <c r="D573" s="111"/>
      <c r="E573" s="32"/>
      <c r="F573"/>
    </row>
    <row r="574" spans="1:6" s="33" customFormat="1" ht="16">
      <c r="A574" s="158"/>
      <c r="B574" s="148"/>
      <c r="C574" s="111"/>
      <c r="D574" s="111"/>
      <c r="E574" s="32"/>
      <c r="F574"/>
    </row>
    <row r="575" spans="1:6" s="33" customFormat="1" ht="16">
      <c r="A575" s="158"/>
      <c r="B575" s="148"/>
      <c r="C575" s="111"/>
      <c r="D575" s="111"/>
      <c r="E575" s="32"/>
      <c r="F575"/>
    </row>
    <row r="576" spans="1:6" s="33" customFormat="1" ht="16">
      <c r="A576" s="158"/>
      <c r="B576" s="148"/>
      <c r="C576" s="111"/>
      <c r="D576" s="111"/>
      <c r="E576" s="32"/>
      <c r="F576"/>
    </row>
    <row r="577" spans="1:6" s="33" customFormat="1" ht="16">
      <c r="A577" s="158"/>
      <c r="B577" s="148"/>
      <c r="C577" s="111"/>
      <c r="D577" s="111"/>
      <c r="E577" s="32"/>
      <c r="F577"/>
    </row>
    <row r="578" spans="1:6" s="33" customFormat="1" ht="16">
      <c r="A578" s="158"/>
      <c r="B578" s="148"/>
      <c r="C578" s="111"/>
      <c r="D578" s="111"/>
      <c r="E578" s="32"/>
      <c r="F578"/>
    </row>
    <row r="579" spans="1:6" s="33" customFormat="1" ht="16">
      <c r="A579" s="158"/>
      <c r="B579" s="148"/>
      <c r="C579" s="111"/>
      <c r="D579" s="111"/>
      <c r="E579" s="32"/>
      <c r="F579"/>
    </row>
    <row r="580" spans="1:6" s="33" customFormat="1" ht="16">
      <c r="A580" s="158"/>
      <c r="B580" s="148"/>
      <c r="C580" s="111"/>
      <c r="D580" s="111"/>
      <c r="E580" s="32"/>
      <c r="F580"/>
    </row>
    <row r="581" spans="1:6" s="33" customFormat="1" ht="16">
      <c r="A581" s="158"/>
      <c r="B581" s="148"/>
      <c r="C581" s="111"/>
      <c r="D581" s="111"/>
      <c r="E581" s="32"/>
      <c r="F581"/>
    </row>
    <row r="582" spans="1:6" s="33" customFormat="1" ht="16">
      <c r="A582" s="158"/>
      <c r="B582" s="148"/>
      <c r="C582" s="111"/>
      <c r="D582" s="111"/>
      <c r="E582" s="32"/>
      <c r="F582"/>
    </row>
    <row r="583" spans="1:6" s="33" customFormat="1" ht="16">
      <c r="A583" s="158"/>
      <c r="B583" s="148"/>
      <c r="C583" s="111"/>
      <c r="D583" s="111"/>
      <c r="E583" s="32"/>
      <c r="F583"/>
    </row>
    <row r="584" spans="1:6" s="33" customFormat="1" ht="16">
      <c r="A584" s="158"/>
      <c r="B584" s="148"/>
      <c r="C584" s="111"/>
      <c r="D584" s="111"/>
      <c r="E584" s="32"/>
      <c r="F584"/>
    </row>
    <row r="585" spans="1:6" s="33" customFormat="1" ht="16">
      <c r="A585" s="158"/>
      <c r="B585" s="148"/>
      <c r="C585" s="111"/>
      <c r="D585" s="111"/>
      <c r="E585" s="32"/>
      <c r="F585"/>
    </row>
    <row r="586" spans="1:6" s="33" customFormat="1" ht="16">
      <c r="A586" s="158"/>
      <c r="B586" s="148"/>
      <c r="C586" s="111"/>
      <c r="D586" s="111"/>
      <c r="E586" s="32"/>
      <c r="F586"/>
    </row>
    <row r="587" spans="1:6" s="33" customFormat="1" ht="16">
      <c r="A587" s="158"/>
      <c r="B587" s="148"/>
      <c r="C587" s="111"/>
      <c r="D587" s="111"/>
      <c r="E587" s="32"/>
      <c r="F587"/>
    </row>
    <row r="588" spans="1:6" s="33" customFormat="1" ht="16">
      <c r="A588" s="158"/>
      <c r="B588" s="148"/>
      <c r="C588" s="111"/>
      <c r="D588" s="111"/>
      <c r="E588" s="32"/>
      <c r="F588"/>
    </row>
    <row r="589" spans="1:6" s="33" customFormat="1" ht="16">
      <c r="A589" s="158"/>
      <c r="B589" s="148"/>
      <c r="C589" s="111"/>
      <c r="D589" s="111"/>
      <c r="E589" s="32"/>
      <c r="F589"/>
    </row>
    <row r="590" spans="1:6" s="33" customFormat="1" ht="16">
      <c r="A590" s="158"/>
      <c r="B590" s="148"/>
      <c r="C590" s="111"/>
      <c r="D590" s="111"/>
      <c r="E590" s="32"/>
      <c r="F590"/>
    </row>
    <row r="591" spans="1:6" s="33" customFormat="1" ht="16">
      <c r="A591" s="158"/>
      <c r="B591" s="148"/>
      <c r="C591" s="111"/>
      <c r="D591" s="111"/>
      <c r="E591" s="32"/>
      <c r="F591"/>
    </row>
    <row r="592" spans="1:6" s="33" customFormat="1" ht="16">
      <c r="A592" s="158"/>
      <c r="B592" s="148"/>
      <c r="C592" s="111"/>
      <c r="D592" s="111"/>
      <c r="E592" s="32"/>
      <c r="F592"/>
    </row>
    <row r="593" spans="1:6" s="33" customFormat="1" ht="16">
      <c r="A593" s="158"/>
      <c r="B593" s="148"/>
      <c r="C593" s="111"/>
      <c r="D593" s="111"/>
      <c r="E593" s="32"/>
      <c r="F593"/>
    </row>
    <row r="594" spans="1:6" s="33" customFormat="1" ht="16">
      <c r="A594" s="158"/>
      <c r="B594" s="148"/>
      <c r="C594" s="111"/>
      <c r="D594" s="111"/>
      <c r="E594" s="32"/>
      <c r="F594"/>
    </row>
    <row r="595" spans="1:6" s="33" customFormat="1" ht="16">
      <c r="A595" s="158"/>
      <c r="B595" s="148"/>
      <c r="C595" s="111"/>
      <c r="D595" s="111"/>
      <c r="E595" s="32"/>
      <c r="F595"/>
    </row>
    <row r="596" spans="1:6" s="33" customFormat="1" ht="16">
      <c r="A596" s="158"/>
      <c r="B596" s="148"/>
      <c r="C596" s="111"/>
      <c r="D596" s="111"/>
      <c r="E596" s="32"/>
      <c r="F596"/>
    </row>
    <row r="597" spans="1:6" s="33" customFormat="1" ht="16">
      <c r="A597" s="158"/>
      <c r="B597" s="148"/>
      <c r="C597" s="111"/>
      <c r="D597" s="111"/>
      <c r="E597" s="32"/>
      <c r="F597"/>
    </row>
    <row r="598" spans="1:6" s="33" customFormat="1" ht="16">
      <c r="A598" s="158"/>
      <c r="B598" s="148"/>
      <c r="C598" s="111"/>
      <c r="D598" s="111"/>
      <c r="E598" s="32"/>
      <c r="F598"/>
    </row>
    <row r="599" spans="1:6" s="33" customFormat="1" ht="16">
      <c r="A599" s="158"/>
      <c r="B599" s="148"/>
      <c r="C599" s="111"/>
      <c r="D599" s="111"/>
      <c r="E599" s="32"/>
      <c r="F599"/>
    </row>
    <row r="600" spans="1:6" s="33" customFormat="1" ht="16">
      <c r="A600" s="158"/>
      <c r="B600" s="148"/>
      <c r="C600" s="111"/>
      <c r="D600" s="111"/>
      <c r="E600" s="32"/>
      <c r="F600"/>
    </row>
    <row r="601" spans="1:6" s="33" customFormat="1" ht="16">
      <c r="A601" s="158"/>
      <c r="B601" s="148"/>
      <c r="C601" s="111"/>
      <c r="D601" s="111"/>
      <c r="E601" s="32"/>
      <c r="F601"/>
    </row>
    <row r="602" spans="1:6" s="33" customFormat="1" ht="16">
      <c r="A602" s="158"/>
      <c r="B602" s="148"/>
      <c r="C602" s="111"/>
      <c r="D602" s="111"/>
      <c r="E602" s="32"/>
      <c r="F602"/>
    </row>
    <row r="603" spans="1:6" s="33" customFormat="1" ht="16">
      <c r="A603" s="158"/>
      <c r="B603" s="148"/>
      <c r="C603" s="111"/>
      <c r="D603" s="111"/>
      <c r="E603" s="32"/>
      <c r="F603"/>
    </row>
    <row r="604" spans="1:6" s="33" customFormat="1" ht="16">
      <c r="A604" s="158"/>
      <c r="B604" s="148"/>
      <c r="C604" s="111"/>
      <c r="D604" s="111"/>
      <c r="E604" s="32"/>
      <c r="F604"/>
    </row>
    <row r="605" spans="1:6" s="33" customFormat="1" ht="16">
      <c r="A605" s="158"/>
      <c r="B605" s="148"/>
      <c r="C605" s="111"/>
      <c r="D605" s="111"/>
      <c r="E605" s="32"/>
      <c r="F605"/>
    </row>
    <row r="606" spans="1:6" s="33" customFormat="1" ht="16">
      <c r="A606" s="158"/>
      <c r="B606" s="148"/>
      <c r="C606" s="111"/>
      <c r="D606" s="111"/>
      <c r="E606" s="32"/>
      <c r="F606"/>
    </row>
    <row r="607" spans="1:6" s="33" customFormat="1" ht="16">
      <c r="A607" s="158"/>
      <c r="B607" s="148"/>
      <c r="C607" s="111"/>
      <c r="D607" s="111"/>
      <c r="E607" s="32"/>
      <c r="F607"/>
    </row>
    <row r="608" spans="1:6" s="33" customFormat="1" ht="16">
      <c r="A608" s="158"/>
      <c r="B608" s="148"/>
      <c r="C608" s="111"/>
      <c r="D608" s="111"/>
      <c r="E608" s="32"/>
      <c r="F608"/>
    </row>
    <row r="609" spans="1:6" s="33" customFormat="1" ht="16">
      <c r="A609" s="158"/>
      <c r="B609" s="148"/>
      <c r="C609" s="111"/>
      <c r="D609" s="111"/>
      <c r="E609" s="32"/>
      <c r="F609"/>
    </row>
    <row r="610" spans="1:6" s="33" customFormat="1" ht="16">
      <c r="A610" s="158"/>
      <c r="B610" s="148"/>
      <c r="C610" s="111"/>
      <c r="D610" s="111"/>
      <c r="E610" s="32"/>
      <c r="F610"/>
    </row>
    <row r="611" spans="1:6" s="33" customFormat="1" ht="16">
      <c r="A611" s="158"/>
      <c r="B611" s="148"/>
      <c r="C611" s="111"/>
      <c r="D611" s="111"/>
      <c r="E611" s="32"/>
      <c r="F611"/>
    </row>
    <row r="612" spans="1:6" s="33" customFormat="1" ht="16">
      <c r="A612" s="158"/>
      <c r="B612" s="148"/>
      <c r="C612" s="111"/>
      <c r="D612" s="111"/>
      <c r="E612" s="32"/>
      <c r="F612"/>
    </row>
    <row r="613" spans="1:6" s="33" customFormat="1" ht="16">
      <c r="A613" s="158"/>
      <c r="B613" s="148"/>
      <c r="C613" s="111"/>
      <c r="D613" s="111"/>
      <c r="E613" s="32"/>
      <c r="F613"/>
    </row>
    <row r="614" spans="1:6" s="33" customFormat="1" ht="16">
      <c r="A614" s="158"/>
      <c r="B614" s="148"/>
      <c r="C614" s="111"/>
      <c r="D614" s="111"/>
      <c r="E614" s="32"/>
      <c r="F614"/>
    </row>
    <row r="615" spans="1:6" s="33" customFormat="1" ht="16">
      <c r="A615" s="158"/>
      <c r="B615" s="148"/>
      <c r="C615" s="111"/>
      <c r="D615" s="111"/>
      <c r="E615" s="32"/>
      <c r="F615"/>
    </row>
    <row r="616" spans="1:6" s="33" customFormat="1" ht="16">
      <c r="A616" s="158"/>
      <c r="B616" s="148"/>
      <c r="C616" s="111"/>
      <c r="D616" s="111"/>
      <c r="E616" s="32"/>
      <c r="F616"/>
    </row>
    <row r="617" spans="1:6" s="33" customFormat="1" ht="16">
      <c r="A617" s="158"/>
      <c r="B617" s="148"/>
      <c r="C617" s="111"/>
      <c r="D617" s="111"/>
      <c r="E617" s="32"/>
      <c r="F617"/>
    </row>
    <row r="618" spans="1:6" s="33" customFormat="1" ht="16">
      <c r="A618" s="158"/>
      <c r="B618" s="148"/>
      <c r="C618" s="111"/>
      <c r="D618" s="111"/>
      <c r="E618" s="32"/>
      <c r="F618"/>
    </row>
    <row r="619" spans="1:6" s="33" customFormat="1" ht="16">
      <c r="A619" s="158"/>
      <c r="B619" s="148"/>
      <c r="C619" s="111"/>
      <c r="D619" s="111"/>
      <c r="E619" s="32"/>
      <c r="F619"/>
    </row>
    <row r="620" spans="1:6" s="33" customFormat="1" ht="16">
      <c r="A620" s="158"/>
      <c r="B620" s="148"/>
      <c r="C620" s="111"/>
      <c r="D620" s="111"/>
      <c r="E620" s="32"/>
      <c r="F620"/>
    </row>
    <row r="621" spans="1:6" s="33" customFormat="1" ht="16">
      <c r="A621" s="158"/>
      <c r="B621" s="148"/>
      <c r="C621" s="111"/>
      <c r="D621" s="111"/>
      <c r="E621" s="32"/>
      <c r="F621"/>
    </row>
    <row r="622" spans="1:6" s="33" customFormat="1" ht="16">
      <c r="A622" s="158"/>
      <c r="B622" s="148"/>
      <c r="C622" s="111"/>
      <c r="D622" s="111"/>
      <c r="E622" s="32"/>
      <c r="F622"/>
    </row>
    <row r="623" spans="1:6" s="33" customFormat="1" ht="16">
      <c r="A623" s="158"/>
      <c r="B623" s="148"/>
      <c r="C623" s="111"/>
      <c r="D623" s="111"/>
      <c r="E623" s="32"/>
      <c r="F623"/>
    </row>
    <row r="624" spans="1:6" s="33" customFormat="1" ht="16">
      <c r="A624" s="158"/>
      <c r="B624" s="148"/>
      <c r="C624" s="111"/>
      <c r="D624" s="111"/>
      <c r="E624" s="32"/>
      <c r="F624"/>
    </row>
    <row r="625" spans="1:6" s="33" customFormat="1" ht="16">
      <c r="A625" s="158"/>
      <c r="B625" s="148"/>
      <c r="C625" s="111"/>
      <c r="D625" s="111"/>
      <c r="E625" s="32"/>
      <c r="F625"/>
    </row>
    <row r="626" spans="1:6" s="33" customFormat="1" ht="16">
      <c r="A626" s="158"/>
      <c r="B626" s="148"/>
      <c r="C626" s="111"/>
      <c r="D626" s="111"/>
      <c r="E626" s="32"/>
      <c r="F626"/>
    </row>
    <row r="627" spans="1:6" s="33" customFormat="1" ht="16">
      <c r="A627" s="158"/>
      <c r="B627" s="148"/>
      <c r="C627" s="111"/>
      <c r="D627" s="111"/>
      <c r="E627" s="32"/>
      <c r="F627"/>
    </row>
    <row r="628" spans="1:6" s="33" customFormat="1" ht="16">
      <c r="A628" s="158"/>
      <c r="B628" s="148"/>
      <c r="C628" s="111"/>
      <c r="D628" s="111"/>
      <c r="E628" s="32"/>
      <c r="F628"/>
    </row>
    <row r="629" spans="1:6" s="33" customFormat="1" ht="16">
      <c r="A629" s="158"/>
      <c r="B629" s="148"/>
      <c r="C629" s="111"/>
      <c r="D629" s="111"/>
      <c r="E629" s="32"/>
      <c r="F629"/>
    </row>
    <row r="630" spans="1:6" s="33" customFormat="1" ht="16">
      <c r="A630" s="158"/>
      <c r="B630" s="148"/>
      <c r="C630" s="111"/>
      <c r="D630" s="111"/>
      <c r="E630" s="32"/>
      <c r="F630"/>
    </row>
    <row r="631" spans="1:6" s="33" customFormat="1" ht="16">
      <c r="A631" s="158"/>
      <c r="B631" s="148"/>
      <c r="C631" s="111"/>
      <c r="D631" s="111"/>
      <c r="E631" s="32"/>
      <c r="F631"/>
    </row>
    <row r="632" spans="1:6" s="33" customFormat="1" ht="16">
      <c r="A632" s="158"/>
      <c r="B632" s="148"/>
      <c r="C632" s="111"/>
      <c r="D632" s="111"/>
      <c r="E632" s="32"/>
      <c r="F632"/>
    </row>
    <row r="633" spans="1:6" s="33" customFormat="1" ht="16">
      <c r="A633" s="158"/>
      <c r="B633" s="148"/>
      <c r="C633" s="111"/>
      <c r="D633" s="111"/>
      <c r="E633" s="32"/>
      <c r="F633"/>
    </row>
    <row r="634" spans="1:6" s="33" customFormat="1" ht="16">
      <c r="A634" s="158"/>
      <c r="B634" s="148"/>
      <c r="C634" s="111"/>
      <c r="D634" s="111"/>
      <c r="E634" s="32"/>
      <c r="F634"/>
    </row>
    <row r="635" spans="1:6" s="33" customFormat="1" ht="16">
      <c r="A635" s="158"/>
      <c r="B635" s="148"/>
      <c r="C635" s="111"/>
      <c r="D635" s="111"/>
      <c r="E635" s="32"/>
      <c r="F635"/>
    </row>
    <row r="636" spans="1:6" s="33" customFormat="1" ht="16">
      <c r="A636" s="158"/>
      <c r="B636" s="148"/>
      <c r="C636" s="111"/>
      <c r="D636" s="111"/>
      <c r="E636" s="32"/>
      <c r="F636"/>
    </row>
    <row r="637" spans="1:6" s="33" customFormat="1" ht="16">
      <c r="A637" s="158"/>
      <c r="B637" s="148"/>
      <c r="C637" s="111"/>
      <c r="D637" s="111"/>
      <c r="E637" s="32"/>
      <c r="F637"/>
    </row>
    <row r="638" spans="1:6" s="33" customFormat="1" ht="16">
      <c r="A638" s="158"/>
      <c r="B638" s="148"/>
      <c r="C638" s="111"/>
      <c r="D638" s="111"/>
      <c r="E638" s="32"/>
      <c r="F638"/>
    </row>
    <row r="639" spans="1:6" s="33" customFormat="1" ht="16">
      <c r="A639" s="158"/>
      <c r="B639" s="148"/>
      <c r="C639" s="111"/>
      <c r="D639" s="111"/>
      <c r="E639" s="32"/>
      <c r="F639"/>
    </row>
    <row r="640" spans="1:6" s="33" customFormat="1" ht="16">
      <c r="A640" s="158"/>
      <c r="B640" s="148"/>
      <c r="C640" s="111"/>
      <c r="D640" s="111"/>
      <c r="E640" s="32"/>
      <c r="F640"/>
    </row>
    <row r="641" spans="1:6" s="33" customFormat="1" ht="16">
      <c r="A641" s="158"/>
      <c r="B641" s="148"/>
      <c r="C641" s="111"/>
      <c r="D641" s="111"/>
      <c r="E641" s="32"/>
      <c r="F641"/>
    </row>
    <row r="642" spans="1:6" s="33" customFormat="1" ht="16">
      <c r="A642" s="158"/>
      <c r="B642" s="148"/>
      <c r="C642" s="111"/>
      <c r="D642" s="111"/>
      <c r="E642" s="32"/>
      <c r="F642"/>
    </row>
    <row r="643" spans="1:6" s="33" customFormat="1" ht="16">
      <c r="A643" s="158"/>
      <c r="B643" s="148"/>
      <c r="C643" s="111"/>
      <c r="D643" s="111"/>
      <c r="E643" s="32"/>
      <c r="F643"/>
    </row>
    <row r="644" spans="1:6" s="33" customFormat="1" ht="16">
      <c r="A644" s="158"/>
      <c r="B644" s="148"/>
      <c r="C644" s="111"/>
      <c r="D644" s="111"/>
      <c r="E644" s="32"/>
      <c r="F644"/>
    </row>
    <row r="645" spans="1:6" s="33" customFormat="1" ht="16">
      <c r="A645" s="158"/>
      <c r="B645" s="148"/>
      <c r="C645" s="111"/>
      <c r="D645" s="111"/>
      <c r="E645" s="32"/>
      <c r="F645"/>
    </row>
    <row r="646" spans="1:6" s="33" customFormat="1" ht="16">
      <c r="A646" s="158"/>
      <c r="B646" s="148"/>
      <c r="C646" s="111"/>
      <c r="D646" s="111"/>
      <c r="E646" s="32"/>
      <c r="F646"/>
    </row>
    <row r="647" spans="1:6" s="33" customFormat="1" ht="16">
      <c r="A647" s="158"/>
      <c r="B647" s="148"/>
      <c r="C647" s="111"/>
      <c r="D647" s="111"/>
      <c r="E647" s="32"/>
      <c r="F647"/>
    </row>
    <row r="648" spans="1:6" s="33" customFormat="1" ht="16">
      <c r="A648" s="158"/>
      <c r="B648" s="148"/>
      <c r="C648" s="111"/>
      <c r="D648" s="111"/>
      <c r="E648" s="32"/>
      <c r="F648"/>
    </row>
    <row r="649" spans="1:6" s="33" customFormat="1" ht="16">
      <c r="A649" s="158"/>
      <c r="B649" s="148"/>
      <c r="C649" s="111"/>
      <c r="D649" s="111"/>
      <c r="E649" s="32"/>
      <c r="F649"/>
    </row>
    <row r="650" spans="1:6" s="33" customFormat="1" ht="16">
      <c r="A650" s="158"/>
      <c r="B650" s="148"/>
      <c r="C650" s="111"/>
      <c r="D650" s="111"/>
      <c r="E650" s="32"/>
      <c r="F650"/>
    </row>
    <row r="651" spans="1:6" s="33" customFormat="1" ht="16">
      <c r="A651" s="158"/>
      <c r="B651" s="148"/>
      <c r="C651" s="111"/>
      <c r="D651" s="111"/>
      <c r="E651" s="32"/>
      <c r="F651"/>
    </row>
    <row r="652" spans="1:6" s="33" customFormat="1" ht="16">
      <c r="A652" s="158"/>
      <c r="B652" s="148"/>
      <c r="C652" s="111"/>
      <c r="D652" s="111"/>
      <c r="E652" s="32"/>
      <c r="F652"/>
    </row>
    <row r="653" spans="1:6" s="33" customFormat="1" ht="16">
      <c r="A653" s="158"/>
      <c r="B653" s="148"/>
      <c r="C653" s="111"/>
      <c r="D653" s="111"/>
      <c r="E653" s="32"/>
      <c r="F653"/>
    </row>
    <row r="654" spans="1:6" s="33" customFormat="1" ht="16">
      <c r="A654" s="158"/>
      <c r="B654" s="148"/>
      <c r="C654" s="111"/>
      <c r="D654" s="111"/>
      <c r="E654" s="32"/>
      <c r="F654"/>
    </row>
    <row r="655" spans="1:6" s="33" customFormat="1" ht="16">
      <c r="A655" s="158"/>
      <c r="B655" s="148"/>
      <c r="C655" s="111"/>
      <c r="D655" s="111"/>
      <c r="E655" s="32"/>
      <c r="F655"/>
    </row>
    <row r="656" spans="1:6" s="33" customFormat="1" ht="16">
      <c r="A656" s="158"/>
      <c r="B656" s="148"/>
      <c r="C656" s="111"/>
      <c r="D656" s="111"/>
      <c r="E656" s="32"/>
      <c r="F656"/>
    </row>
    <row r="657" spans="1:6" s="33" customFormat="1" ht="16">
      <c r="A657" s="158"/>
      <c r="B657" s="148"/>
      <c r="C657" s="111"/>
      <c r="D657" s="111"/>
      <c r="E657" s="32"/>
      <c r="F657"/>
    </row>
    <row r="658" spans="1:6" s="33" customFormat="1" ht="16">
      <c r="A658" s="158"/>
      <c r="B658" s="148"/>
      <c r="C658" s="111"/>
      <c r="D658" s="111"/>
      <c r="E658" s="32"/>
      <c r="F658"/>
    </row>
    <row r="659" spans="1:6" s="33" customFormat="1" ht="16">
      <c r="A659" s="158"/>
      <c r="B659" s="148"/>
      <c r="C659" s="111"/>
      <c r="D659" s="111"/>
      <c r="E659" s="32"/>
      <c r="F659"/>
    </row>
    <row r="660" spans="1:6" s="33" customFormat="1" ht="16">
      <c r="A660" s="158"/>
      <c r="B660" s="148"/>
      <c r="C660" s="111"/>
      <c r="D660" s="111"/>
      <c r="E660" s="32"/>
      <c r="F660"/>
    </row>
    <row r="661" spans="1:6" s="33" customFormat="1" ht="16">
      <c r="A661" s="158"/>
      <c r="B661" s="148"/>
      <c r="C661" s="111"/>
      <c r="D661" s="111"/>
      <c r="E661" s="32"/>
      <c r="F661"/>
    </row>
    <row r="662" spans="1:6" s="33" customFormat="1" ht="16">
      <c r="A662" s="158"/>
      <c r="B662" s="148"/>
      <c r="C662" s="111"/>
      <c r="D662" s="111"/>
      <c r="E662" s="32"/>
      <c r="F662"/>
    </row>
    <row r="663" spans="1:6" s="33" customFormat="1" ht="16">
      <c r="A663" s="158"/>
      <c r="B663" s="148"/>
      <c r="C663" s="111"/>
      <c r="D663" s="111"/>
      <c r="E663" s="32"/>
      <c r="F663"/>
    </row>
    <row r="664" spans="1:6" s="33" customFormat="1" ht="16">
      <c r="A664" s="158"/>
      <c r="B664" s="148"/>
      <c r="C664" s="111"/>
      <c r="D664" s="111"/>
      <c r="E664" s="32"/>
      <c r="F664"/>
    </row>
    <row r="665" spans="1:6" s="33" customFormat="1" ht="16">
      <c r="A665" s="158"/>
      <c r="B665" s="148"/>
      <c r="C665" s="111"/>
      <c r="D665" s="111"/>
      <c r="E665" s="32"/>
      <c r="F665"/>
    </row>
    <row r="666" spans="1:6" s="33" customFormat="1" ht="16">
      <c r="A666" s="158"/>
      <c r="B666" s="148"/>
      <c r="C666" s="111"/>
      <c r="D666" s="111"/>
      <c r="E666" s="32"/>
      <c r="F666"/>
    </row>
    <row r="667" spans="1:6" s="33" customFormat="1" ht="16">
      <c r="A667" s="158"/>
      <c r="B667" s="148"/>
      <c r="C667" s="111"/>
      <c r="D667" s="111"/>
      <c r="E667" s="32"/>
      <c r="F667"/>
    </row>
    <row r="668" spans="1:6" s="33" customFormat="1" ht="16">
      <c r="A668" s="158"/>
      <c r="B668" s="148"/>
      <c r="C668" s="111"/>
      <c r="D668" s="111"/>
      <c r="E668" s="32"/>
      <c r="F668"/>
    </row>
    <row r="669" spans="1:6" s="33" customFormat="1" ht="16">
      <c r="A669" s="158"/>
      <c r="B669" s="148"/>
      <c r="C669" s="111"/>
      <c r="D669" s="111"/>
      <c r="E669" s="32"/>
      <c r="F669"/>
    </row>
    <row r="670" spans="1:6" s="33" customFormat="1" ht="16">
      <c r="A670" s="158"/>
      <c r="B670" s="148"/>
      <c r="C670" s="111"/>
      <c r="D670" s="111"/>
      <c r="E670" s="32"/>
      <c r="F670"/>
    </row>
    <row r="671" spans="1:6" s="33" customFormat="1" ht="16">
      <c r="A671" s="158"/>
      <c r="B671" s="148"/>
      <c r="C671" s="111"/>
      <c r="D671" s="111"/>
      <c r="E671" s="32"/>
      <c r="F671"/>
    </row>
    <row r="672" spans="1:6" s="33" customFormat="1" ht="16">
      <c r="A672" s="158"/>
      <c r="B672" s="148"/>
      <c r="C672" s="111"/>
      <c r="D672" s="111"/>
      <c r="E672" s="32"/>
      <c r="F672"/>
    </row>
    <row r="673" spans="1:6" s="33" customFormat="1" ht="16">
      <c r="A673" s="158"/>
      <c r="B673" s="148"/>
      <c r="C673" s="111"/>
      <c r="D673" s="111"/>
      <c r="E673" s="32"/>
      <c r="F673"/>
    </row>
    <row r="674" spans="1:6" s="33" customFormat="1" ht="16">
      <c r="A674" s="158"/>
      <c r="B674" s="148"/>
      <c r="C674" s="111"/>
      <c r="D674" s="111"/>
      <c r="E674" s="32"/>
      <c r="F674"/>
    </row>
    <row r="675" spans="1:6" s="33" customFormat="1" ht="16">
      <c r="A675" s="158"/>
      <c r="B675" s="148"/>
      <c r="C675" s="111"/>
      <c r="D675" s="111"/>
      <c r="E675" s="32"/>
      <c r="F675"/>
    </row>
    <row r="676" spans="1:6" s="33" customFormat="1" ht="16">
      <c r="A676" s="158"/>
      <c r="B676" s="148"/>
      <c r="C676" s="111"/>
      <c r="D676" s="111"/>
      <c r="E676" s="32"/>
      <c r="F676"/>
    </row>
    <row r="677" spans="1:6" s="33" customFormat="1" ht="16">
      <c r="A677" s="158"/>
      <c r="B677" s="148"/>
      <c r="C677" s="111"/>
      <c r="D677" s="111"/>
      <c r="E677" s="32"/>
      <c r="F677"/>
    </row>
    <row r="678" spans="1:6" s="33" customFormat="1" ht="16">
      <c r="A678" s="158"/>
      <c r="B678" s="148"/>
      <c r="C678" s="111"/>
      <c r="D678" s="111"/>
      <c r="E678" s="32"/>
      <c r="F678"/>
    </row>
    <row r="679" spans="1:6" s="33" customFormat="1" ht="16">
      <c r="A679" s="158"/>
      <c r="B679" s="148"/>
      <c r="C679" s="111"/>
      <c r="D679" s="111"/>
      <c r="E679" s="32"/>
      <c r="F679"/>
    </row>
    <row r="680" spans="1:6" s="33" customFormat="1" ht="16">
      <c r="A680" s="158"/>
      <c r="B680" s="148"/>
      <c r="C680" s="111"/>
      <c r="D680" s="111"/>
      <c r="E680" s="32"/>
      <c r="F680"/>
    </row>
    <row r="681" spans="1:6" s="33" customFormat="1" ht="16">
      <c r="A681" s="158"/>
      <c r="B681" s="148"/>
      <c r="C681" s="111"/>
      <c r="D681" s="111"/>
      <c r="E681" s="32"/>
      <c r="F681"/>
    </row>
    <row r="682" spans="1:6" s="33" customFormat="1" ht="16">
      <c r="A682" s="158"/>
      <c r="B682" s="148"/>
      <c r="C682" s="111"/>
      <c r="D682" s="111"/>
      <c r="E682" s="32"/>
      <c r="F682"/>
    </row>
    <row r="683" spans="1:6" s="33" customFormat="1" ht="16">
      <c r="A683" s="158"/>
      <c r="B683" s="148"/>
      <c r="C683" s="111"/>
      <c r="D683" s="111"/>
      <c r="E683" s="32"/>
      <c r="F683"/>
    </row>
    <row r="684" spans="1:6" s="33" customFormat="1" ht="16">
      <c r="A684" s="158"/>
      <c r="B684" s="148"/>
      <c r="C684" s="111"/>
      <c r="D684" s="111"/>
      <c r="E684" s="32"/>
      <c r="F684"/>
    </row>
    <row r="685" spans="1:6" s="33" customFormat="1" ht="16">
      <c r="A685" s="158"/>
      <c r="B685" s="148"/>
      <c r="C685" s="111"/>
      <c r="D685" s="111"/>
      <c r="E685" s="32"/>
      <c r="F685"/>
    </row>
    <row r="686" spans="1:6" s="33" customFormat="1" ht="16">
      <c r="A686" s="158"/>
      <c r="B686" s="148"/>
      <c r="C686" s="111"/>
      <c r="D686" s="111"/>
      <c r="E686" s="32"/>
      <c r="F686"/>
    </row>
    <row r="687" spans="1:6" s="33" customFormat="1" ht="16">
      <c r="A687" s="158"/>
      <c r="B687" s="148"/>
      <c r="C687" s="111"/>
      <c r="D687" s="111"/>
      <c r="E687" s="32"/>
      <c r="F687"/>
    </row>
    <row r="688" spans="1:6" s="33" customFormat="1" ht="16">
      <c r="A688" s="158"/>
      <c r="B688" s="148"/>
      <c r="C688" s="111"/>
      <c r="D688" s="111"/>
      <c r="E688" s="32"/>
      <c r="F688"/>
    </row>
    <row r="689" spans="1:6" s="33" customFormat="1" ht="16">
      <c r="A689" s="158"/>
      <c r="B689" s="148"/>
      <c r="C689" s="111"/>
      <c r="D689" s="111"/>
      <c r="E689" s="32"/>
      <c r="F689"/>
    </row>
    <row r="690" spans="1:6" s="33" customFormat="1" ht="16">
      <c r="A690" s="158"/>
      <c r="B690" s="148"/>
      <c r="C690" s="111"/>
      <c r="D690" s="111"/>
      <c r="E690" s="32"/>
      <c r="F690"/>
    </row>
    <row r="691" spans="1:6" s="33" customFormat="1" ht="16">
      <c r="A691" s="158"/>
      <c r="B691" s="148"/>
      <c r="C691" s="111"/>
      <c r="D691" s="111"/>
      <c r="E691" s="32"/>
      <c r="F691"/>
    </row>
    <row r="692" spans="1:6" s="33" customFormat="1" ht="16">
      <c r="A692" s="158"/>
      <c r="B692" s="148"/>
      <c r="C692" s="111"/>
      <c r="D692" s="111"/>
      <c r="E692" s="32"/>
      <c r="F692"/>
    </row>
    <row r="693" spans="1:6" s="33" customFormat="1" ht="16">
      <c r="A693" s="158"/>
      <c r="B693" s="148"/>
      <c r="C693" s="111"/>
      <c r="D693" s="111"/>
      <c r="E693" s="32"/>
      <c r="F693"/>
    </row>
    <row r="694" spans="1:6" s="33" customFormat="1" ht="16">
      <c r="A694" s="158"/>
      <c r="B694" s="148"/>
      <c r="C694" s="111"/>
      <c r="D694" s="111"/>
      <c r="E694" s="32"/>
      <c r="F694"/>
    </row>
    <row r="695" spans="1:6" s="33" customFormat="1" ht="16">
      <c r="A695" s="158"/>
      <c r="B695" s="148"/>
      <c r="C695" s="111"/>
      <c r="D695" s="111"/>
      <c r="E695" s="32"/>
      <c r="F695"/>
    </row>
    <row r="696" spans="1:6" s="33" customFormat="1" ht="16">
      <c r="A696" s="158"/>
      <c r="B696" s="148"/>
      <c r="C696" s="111"/>
      <c r="D696" s="111"/>
      <c r="E696" s="32"/>
      <c r="F696"/>
    </row>
    <row r="697" spans="1:6" s="33" customFormat="1" ht="16">
      <c r="A697" s="158"/>
      <c r="B697" s="148"/>
      <c r="C697" s="111"/>
      <c r="D697" s="111"/>
      <c r="E697" s="32"/>
      <c r="F697"/>
    </row>
    <row r="698" spans="1:6" s="33" customFormat="1" ht="16">
      <c r="A698" s="158"/>
      <c r="B698" s="148"/>
      <c r="C698" s="111"/>
      <c r="D698" s="111"/>
      <c r="E698" s="32"/>
      <c r="F698"/>
    </row>
    <row r="699" spans="1:6" s="33" customFormat="1" ht="16">
      <c r="A699" s="158"/>
      <c r="B699" s="148"/>
      <c r="C699" s="111"/>
      <c r="D699" s="111"/>
      <c r="E699" s="32"/>
      <c r="F699"/>
    </row>
    <row r="700" spans="1:6" s="33" customFormat="1" ht="16">
      <c r="A700" s="158"/>
      <c r="B700" s="148"/>
      <c r="C700" s="111"/>
      <c r="D700" s="111"/>
      <c r="E700" s="32"/>
      <c r="F700"/>
    </row>
    <row r="701" spans="1:6" s="33" customFormat="1" ht="16">
      <c r="A701" s="158"/>
      <c r="B701" s="148"/>
      <c r="C701" s="111"/>
      <c r="D701" s="111"/>
      <c r="E701" s="32"/>
      <c r="F701"/>
    </row>
    <row r="702" spans="1:6" s="33" customFormat="1" ht="16">
      <c r="A702" s="158"/>
      <c r="B702" s="148"/>
      <c r="C702" s="111"/>
      <c r="D702" s="111"/>
      <c r="E702" s="32"/>
      <c r="F702"/>
    </row>
    <row r="703" spans="1:6" s="33" customFormat="1" ht="16">
      <c r="A703" s="158"/>
      <c r="B703" s="148"/>
      <c r="C703" s="111"/>
      <c r="D703" s="111"/>
      <c r="E703" s="32"/>
      <c r="F703"/>
    </row>
    <row r="704" spans="1:6" s="33" customFormat="1" ht="16">
      <c r="A704" s="158"/>
      <c r="B704" s="148"/>
      <c r="C704" s="111"/>
      <c r="D704" s="111"/>
      <c r="E704" s="32"/>
      <c r="F704"/>
    </row>
    <row r="705" spans="1:6" s="33" customFormat="1" ht="16">
      <c r="A705" s="158"/>
      <c r="B705" s="148"/>
      <c r="C705" s="111"/>
      <c r="D705" s="111"/>
      <c r="E705" s="32"/>
      <c r="F705"/>
    </row>
    <row r="706" spans="1:6" s="33" customFormat="1" ht="16">
      <c r="A706" s="158"/>
      <c r="B706" s="148"/>
      <c r="C706" s="111"/>
      <c r="D706" s="111"/>
      <c r="E706" s="32"/>
      <c r="F706"/>
    </row>
    <row r="707" spans="1:6" s="33" customFormat="1" ht="16">
      <c r="A707" s="158"/>
      <c r="B707" s="148"/>
      <c r="C707" s="111"/>
      <c r="D707" s="111"/>
      <c r="E707" s="32"/>
      <c r="F707"/>
    </row>
    <row r="708" spans="1:6" s="33" customFormat="1" ht="16">
      <c r="A708" s="158"/>
      <c r="B708" s="148"/>
      <c r="C708" s="111"/>
      <c r="D708" s="111"/>
      <c r="E708" s="32"/>
      <c r="F708"/>
    </row>
    <row r="709" spans="1:6" s="33" customFormat="1" ht="16">
      <c r="A709" s="158"/>
      <c r="B709" s="148"/>
      <c r="C709" s="111"/>
      <c r="D709" s="111"/>
      <c r="E709" s="32"/>
      <c r="F709"/>
    </row>
    <row r="710" spans="1:6" s="33" customFormat="1" ht="16">
      <c r="A710" s="158"/>
      <c r="B710" s="148"/>
      <c r="C710" s="111"/>
      <c r="D710" s="111"/>
      <c r="E710" s="32"/>
      <c r="F710"/>
    </row>
    <row r="711" spans="1:6" s="33" customFormat="1" ht="16">
      <c r="A711" s="158"/>
      <c r="B711" s="148"/>
      <c r="C711" s="111"/>
      <c r="D711" s="111"/>
      <c r="E711" s="32"/>
      <c r="F711"/>
    </row>
    <row r="712" spans="1:6" s="33" customFormat="1" ht="16">
      <c r="A712" s="158"/>
      <c r="B712" s="148"/>
      <c r="C712" s="111"/>
      <c r="D712" s="111"/>
      <c r="E712" s="32"/>
      <c r="F712"/>
    </row>
    <row r="713" spans="1:6" s="33" customFormat="1" ht="16">
      <c r="A713" s="158"/>
      <c r="B713" s="148"/>
      <c r="C713" s="111"/>
      <c r="D713" s="111"/>
      <c r="E713" s="32"/>
      <c r="F713"/>
    </row>
    <row r="714" spans="1:6" s="33" customFormat="1" ht="16">
      <c r="A714" s="158"/>
      <c r="B714" s="148"/>
      <c r="C714" s="111"/>
      <c r="D714" s="111"/>
      <c r="E714" s="32"/>
      <c r="F714"/>
    </row>
    <row r="715" spans="1:6" s="33" customFormat="1" ht="16">
      <c r="A715" s="158"/>
      <c r="B715" s="148"/>
      <c r="C715" s="111"/>
      <c r="D715" s="111"/>
      <c r="E715" s="32"/>
      <c r="F715"/>
    </row>
    <row r="716" spans="1:6" s="33" customFormat="1" ht="16">
      <c r="A716" s="158"/>
      <c r="B716" s="148"/>
      <c r="C716" s="111"/>
      <c r="D716" s="111"/>
      <c r="E716" s="32"/>
      <c r="F716"/>
    </row>
    <row r="717" spans="1:6" s="33" customFormat="1" ht="16">
      <c r="A717" s="158"/>
      <c r="B717" s="148"/>
      <c r="C717" s="111"/>
      <c r="D717" s="111"/>
      <c r="E717" s="32"/>
      <c r="F717"/>
    </row>
    <row r="718" spans="1:6" s="33" customFormat="1" ht="16">
      <c r="A718" s="158"/>
      <c r="B718" s="148"/>
      <c r="C718" s="111"/>
      <c r="D718" s="111"/>
      <c r="E718" s="32"/>
      <c r="F718"/>
    </row>
    <row r="719" spans="1:6" s="33" customFormat="1" ht="16">
      <c r="A719" s="158"/>
      <c r="B719" s="148"/>
      <c r="C719" s="111"/>
      <c r="D719" s="111"/>
      <c r="E719" s="32"/>
      <c r="F719"/>
    </row>
    <row r="720" spans="1:6" s="33" customFormat="1" ht="16">
      <c r="A720" s="158"/>
      <c r="B720" s="148"/>
      <c r="C720" s="111"/>
      <c r="D720" s="111"/>
      <c r="E720" s="32"/>
      <c r="F720"/>
    </row>
    <row r="721" spans="1:6" s="33" customFormat="1" ht="16">
      <c r="A721" s="158"/>
      <c r="B721" s="148"/>
      <c r="C721" s="111"/>
      <c r="D721" s="111"/>
      <c r="E721" s="32"/>
      <c r="F721"/>
    </row>
    <row r="722" spans="1:6" s="33" customFormat="1" ht="16">
      <c r="A722" s="158"/>
      <c r="B722" s="148"/>
      <c r="C722" s="111"/>
      <c r="D722" s="111"/>
      <c r="E722" s="32"/>
      <c r="F722"/>
    </row>
    <row r="723" spans="1:6" s="33" customFormat="1" ht="16">
      <c r="A723" s="158"/>
      <c r="B723" s="148"/>
      <c r="C723" s="111"/>
      <c r="D723" s="111"/>
      <c r="E723" s="32"/>
      <c r="F723"/>
    </row>
    <row r="724" spans="1:6" s="33" customFormat="1" ht="16">
      <c r="A724" s="158"/>
      <c r="B724" s="148"/>
      <c r="C724" s="111"/>
      <c r="D724" s="111"/>
      <c r="E724" s="32"/>
      <c r="F724"/>
    </row>
    <row r="725" spans="1:6" s="33" customFormat="1" ht="16">
      <c r="A725" s="158"/>
      <c r="B725" s="148"/>
      <c r="C725" s="111"/>
      <c r="D725" s="111"/>
      <c r="E725" s="32"/>
      <c r="F725"/>
    </row>
    <row r="726" spans="1:6" s="33" customFormat="1" ht="16">
      <c r="A726" s="158"/>
      <c r="B726" s="148"/>
      <c r="C726" s="111"/>
      <c r="D726" s="111"/>
      <c r="E726" s="32"/>
      <c r="F726"/>
    </row>
    <row r="727" spans="1:6" s="33" customFormat="1" ht="16">
      <c r="A727" s="158"/>
      <c r="B727" s="148"/>
      <c r="C727" s="111"/>
      <c r="D727" s="111"/>
      <c r="E727" s="32"/>
      <c r="F727"/>
    </row>
    <row r="728" spans="1:6" s="33" customFormat="1" ht="16">
      <c r="A728" s="158"/>
      <c r="B728" s="148"/>
      <c r="C728" s="111"/>
      <c r="D728" s="111"/>
      <c r="E728" s="32"/>
      <c r="F728"/>
    </row>
    <row r="729" spans="1:6" s="33" customFormat="1" ht="16">
      <c r="A729" s="158"/>
      <c r="B729" s="148"/>
      <c r="C729" s="111"/>
      <c r="D729" s="111"/>
      <c r="E729" s="32"/>
      <c r="F729"/>
    </row>
    <row r="730" spans="1:6" s="33" customFormat="1" ht="16">
      <c r="A730" s="158"/>
      <c r="B730" s="148"/>
      <c r="C730" s="111"/>
      <c r="D730" s="111"/>
      <c r="E730" s="32"/>
      <c r="F730"/>
    </row>
    <row r="731" spans="1:6" s="33" customFormat="1" ht="16">
      <c r="A731" s="158"/>
      <c r="B731" s="148"/>
      <c r="C731" s="111"/>
      <c r="D731" s="111"/>
      <c r="E731" s="32"/>
      <c r="F731"/>
    </row>
    <row r="732" spans="1:6" s="33" customFormat="1" ht="16">
      <c r="A732" s="158"/>
      <c r="B732" s="148"/>
      <c r="C732" s="111"/>
      <c r="D732" s="111"/>
      <c r="E732" s="32"/>
      <c r="F732"/>
    </row>
    <row r="733" spans="1:6" s="33" customFormat="1" ht="16">
      <c r="A733" s="158"/>
      <c r="B733" s="148"/>
      <c r="C733" s="111"/>
      <c r="D733" s="111"/>
      <c r="E733" s="32"/>
      <c r="F733"/>
    </row>
    <row r="734" spans="1:6" s="33" customFormat="1" ht="16">
      <c r="A734" s="158"/>
      <c r="B734" s="148"/>
      <c r="C734" s="111"/>
      <c r="D734" s="111"/>
      <c r="E734" s="32"/>
      <c r="F734"/>
    </row>
    <row r="735" spans="1:6" s="33" customFormat="1" ht="16">
      <c r="A735" s="158"/>
      <c r="B735" s="148"/>
      <c r="C735" s="111"/>
      <c r="D735" s="111"/>
      <c r="E735" s="32"/>
      <c r="F735"/>
    </row>
    <row r="736" spans="1:6" s="33" customFormat="1" ht="16">
      <c r="A736" s="158"/>
      <c r="B736" s="148"/>
      <c r="C736" s="111"/>
      <c r="D736" s="111"/>
      <c r="E736" s="32"/>
      <c r="F736"/>
    </row>
    <row r="737" spans="1:6" s="33" customFormat="1" ht="16">
      <c r="A737" s="158"/>
      <c r="B737" s="148"/>
      <c r="C737" s="111"/>
      <c r="D737" s="111"/>
      <c r="E737" s="32"/>
      <c r="F737"/>
    </row>
    <row r="738" spans="1:6" s="33" customFormat="1" ht="16">
      <c r="A738" s="158"/>
      <c r="B738" s="148"/>
      <c r="C738" s="111"/>
      <c r="D738" s="111"/>
      <c r="E738" s="32"/>
      <c r="F738"/>
    </row>
    <row r="739" spans="1:6" s="33" customFormat="1" ht="16">
      <c r="A739" s="158"/>
      <c r="B739" s="148"/>
      <c r="C739" s="111"/>
      <c r="D739" s="111"/>
      <c r="E739" s="32"/>
      <c r="F739"/>
    </row>
    <row r="740" spans="1:6" s="33" customFormat="1" ht="16">
      <c r="A740" s="158"/>
      <c r="B740" s="148"/>
      <c r="C740" s="111"/>
      <c r="D740" s="111"/>
      <c r="E740" s="32"/>
      <c r="F740"/>
    </row>
    <row r="741" spans="1:6" s="33" customFormat="1" ht="16">
      <c r="A741" s="158"/>
      <c r="B741" s="148"/>
      <c r="C741" s="111"/>
      <c r="D741" s="111"/>
      <c r="E741" s="32"/>
      <c r="F741"/>
    </row>
    <row r="742" spans="1:6" s="33" customFormat="1" ht="16">
      <c r="A742" s="158"/>
      <c r="B742" s="148"/>
      <c r="C742" s="111"/>
      <c r="D742" s="111"/>
      <c r="E742" s="32"/>
      <c r="F742"/>
    </row>
    <row r="743" spans="1:6" s="33" customFormat="1" ht="16">
      <c r="A743" s="158"/>
      <c r="B743" s="148"/>
      <c r="C743" s="111"/>
      <c r="D743" s="111"/>
      <c r="E743" s="32"/>
      <c r="F743"/>
    </row>
    <row r="744" spans="1:6" s="33" customFormat="1" ht="16">
      <c r="A744" s="158"/>
      <c r="B744" s="148"/>
      <c r="C744" s="111"/>
      <c r="D744" s="111"/>
      <c r="E744" s="32"/>
      <c r="F744"/>
    </row>
    <row r="745" spans="1:6" s="33" customFormat="1" ht="16">
      <c r="A745" s="158"/>
      <c r="B745" s="148"/>
      <c r="C745" s="111"/>
      <c r="D745" s="111"/>
      <c r="E745" s="32"/>
      <c r="F745"/>
    </row>
    <row r="746" spans="1:6" s="33" customFormat="1" ht="16">
      <c r="A746" s="158"/>
      <c r="B746" s="148"/>
      <c r="C746" s="111"/>
      <c r="D746" s="111"/>
      <c r="E746" s="32"/>
      <c r="F746"/>
    </row>
    <row r="747" spans="1:6" s="33" customFormat="1" ht="16">
      <c r="A747" s="158"/>
      <c r="B747" s="148"/>
      <c r="C747" s="111"/>
      <c r="D747" s="111"/>
      <c r="E747" s="32"/>
      <c r="F747"/>
    </row>
    <row r="748" spans="1:6" s="33" customFormat="1" ht="16">
      <c r="A748" s="158"/>
      <c r="B748" s="148"/>
      <c r="C748" s="111"/>
      <c r="D748" s="111"/>
      <c r="E748" s="32"/>
      <c r="F748"/>
    </row>
    <row r="749" spans="1:6" s="33" customFormat="1" ht="16">
      <c r="A749" s="158"/>
      <c r="B749" s="148"/>
      <c r="C749" s="111"/>
      <c r="D749" s="111"/>
      <c r="E749" s="32"/>
      <c r="F749"/>
    </row>
    <row r="750" spans="1:6" s="33" customFormat="1" ht="16">
      <c r="A750" s="158"/>
      <c r="B750" s="148"/>
      <c r="C750" s="111"/>
      <c r="D750" s="111"/>
      <c r="E750" s="32"/>
      <c r="F750"/>
    </row>
    <row r="751" spans="1:6" s="33" customFormat="1" ht="16">
      <c r="A751" s="158"/>
      <c r="B751" s="148"/>
      <c r="C751" s="111"/>
      <c r="D751" s="111"/>
      <c r="E751" s="32"/>
      <c r="F751"/>
    </row>
    <row r="752" spans="1:6" s="33" customFormat="1" ht="16">
      <c r="A752" s="158"/>
      <c r="B752" s="148"/>
      <c r="C752" s="111"/>
      <c r="D752" s="111"/>
      <c r="E752" s="32"/>
      <c r="F752"/>
    </row>
    <row r="753" spans="1:6" s="33" customFormat="1" ht="16">
      <c r="A753" s="158"/>
      <c r="B753" s="148"/>
      <c r="C753" s="111"/>
      <c r="D753" s="111"/>
      <c r="E753" s="32"/>
      <c r="F753"/>
    </row>
    <row r="754" spans="1:6" s="33" customFormat="1" ht="16">
      <c r="A754" s="158"/>
      <c r="B754" s="148"/>
      <c r="C754" s="111"/>
      <c r="D754" s="111"/>
      <c r="E754" s="32"/>
      <c r="F754"/>
    </row>
    <row r="755" spans="1:6" s="33" customFormat="1" ht="16">
      <c r="A755" s="158"/>
      <c r="B755" s="148"/>
      <c r="C755" s="111"/>
      <c r="D755" s="111"/>
      <c r="E755" s="32"/>
      <c r="F755"/>
    </row>
    <row r="756" spans="1:6" s="33" customFormat="1" ht="16">
      <c r="A756" s="158"/>
      <c r="B756" s="148"/>
      <c r="C756" s="111"/>
      <c r="D756" s="111"/>
      <c r="E756" s="32"/>
      <c r="F756"/>
    </row>
    <row r="757" spans="1:6" s="33" customFormat="1" ht="16">
      <c r="A757" s="158"/>
      <c r="B757" s="148"/>
      <c r="C757" s="111"/>
      <c r="D757" s="111"/>
      <c r="E757" s="32"/>
      <c r="F757"/>
    </row>
    <row r="758" spans="1:6" s="33" customFormat="1" ht="16">
      <c r="A758" s="158"/>
      <c r="B758" s="148"/>
      <c r="C758" s="111"/>
      <c r="D758" s="111"/>
      <c r="E758" s="32"/>
      <c r="F758"/>
    </row>
    <row r="759" spans="1:6" s="33" customFormat="1" ht="16">
      <c r="A759" s="158"/>
      <c r="B759" s="148"/>
      <c r="C759" s="111"/>
      <c r="D759" s="111"/>
      <c r="E759" s="32"/>
      <c r="F759"/>
    </row>
    <row r="760" spans="1:6" s="33" customFormat="1" ht="16">
      <c r="A760" s="158"/>
      <c r="B760" s="148"/>
      <c r="C760" s="111"/>
      <c r="D760" s="111"/>
      <c r="E760" s="32"/>
      <c r="F760"/>
    </row>
    <row r="761" spans="1:6" s="33" customFormat="1" ht="16">
      <c r="A761" s="158"/>
      <c r="B761" s="148"/>
      <c r="C761" s="111"/>
      <c r="D761" s="111"/>
      <c r="E761" s="32"/>
      <c r="F761"/>
    </row>
    <row r="762" spans="1:6" s="33" customFormat="1" ht="16">
      <c r="A762" s="158"/>
      <c r="B762" s="148"/>
      <c r="C762" s="111"/>
      <c r="D762" s="111"/>
      <c r="E762" s="32"/>
      <c r="F762"/>
    </row>
    <row r="763" spans="1:6" s="33" customFormat="1" ht="16">
      <c r="A763" s="158"/>
      <c r="B763" s="148"/>
      <c r="C763" s="111"/>
      <c r="D763" s="111"/>
      <c r="E763" s="32"/>
      <c r="F763"/>
    </row>
    <row r="764" spans="1:6" s="33" customFormat="1" ht="16">
      <c r="A764" s="158"/>
      <c r="B764" s="148"/>
      <c r="C764" s="111"/>
      <c r="D764" s="111"/>
      <c r="E764" s="32"/>
      <c r="F764"/>
    </row>
    <row r="765" spans="1:6" s="33" customFormat="1" ht="16">
      <c r="A765" s="158"/>
      <c r="B765" s="148"/>
      <c r="C765" s="111"/>
      <c r="D765" s="111"/>
      <c r="E765" s="32"/>
      <c r="F765"/>
    </row>
    <row r="766" spans="1:6" s="33" customFormat="1" ht="16">
      <c r="A766" s="158"/>
      <c r="B766" s="148"/>
      <c r="C766" s="111"/>
      <c r="D766" s="111"/>
      <c r="E766" s="32"/>
      <c r="F766"/>
    </row>
    <row r="767" spans="1:6" s="33" customFormat="1" ht="16">
      <c r="A767" s="158"/>
      <c r="B767" s="148"/>
      <c r="C767" s="111"/>
      <c r="D767" s="111"/>
      <c r="E767" s="32"/>
      <c r="F767"/>
    </row>
    <row r="768" spans="1:6" s="33" customFormat="1" ht="16">
      <c r="A768" s="158"/>
      <c r="B768" s="148"/>
      <c r="C768" s="111"/>
      <c r="D768" s="111"/>
      <c r="E768" s="32"/>
      <c r="F768"/>
    </row>
    <row r="769" spans="1:6" s="33" customFormat="1" ht="16">
      <c r="A769" s="158"/>
      <c r="B769" s="148"/>
      <c r="C769" s="111"/>
      <c r="D769" s="111"/>
      <c r="E769" s="32"/>
      <c r="F769"/>
    </row>
    <row r="770" spans="1:6" s="33" customFormat="1" ht="16">
      <c r="A770" s="158"/>
      <c r="B770" s="148"/>
      <c r="C770" s="111"/>
      <c r="D770" s="111"/>
      <c r="E770" s="32"/>
      <c r="F770"/>
    </row>
    <row r="771" spans="1:6" s="33" customFormat="1" ht="16">
      <c r="A771" s="158"/>
      <c r="B771" s="148"/>
      <c r="C771" s="111"/>
      <c r="D771" s="111"/>
      <c r="E771" s="32"/>
      <c r="F771"/>
    </row>
    <row r="772" spans="1:6" s="33" customFormat="1" ht="16">
      <c r="A772" s="158"/>
      <c r="B772" s="148"/>
      <c r="C772" s="111"/>
      <c r="D772" s="111"/>
      <c r="E772" s="32"/>
      <c r="F772"/>
    </row>
    <row r="773" spans="1:6" s="33" customFormat="1" ht="16">
      <c r="A773" s="158"/>
      <c r="B773" s="148"/>
      <c r="C773" s="111"/>
      <c r="D773" s="111"/>
      <c r="E773" s="32"/>
      <c r="F773"/>
    </row>
    <row r="774" spans="1:6" s="33" customFormat="1" ht="16">
      <c r="A774" s="158"/>
      <c r="B774" s="148"/>
      <c r="C774" s="111"/>
      <c r="D774" s="111"/>
      <c r="E774" s="32"/>
      <c r="F774"/>
    </row>
    <row r="775" spans="1:6" s="33" customFormat="1" ht="16">
      <c r="A775" s="158"/>
      <c r="B775" s="148"/>
      <c r="C775" s="111"/>
      <c r="D775" s="111"/>
      <c r="E775" s="32"/>
      <c r="F775"/>
    </row>
    <row r="776" spans="1:6" s="33" customFormat="1" ht="16">
      <c r="A776" s="158"/>
      <c r="B776" s="148"/>
      <c r="C776" s="111"/>
      <c r="D776" s="111"/>
      <c r="E776" s="32"/>
      <c r="F776"/>
    </row>
    <row r="777" spans="1:6" s="33" customFormat="1" ht="16">
      <c r="A777" s="158"/>
      <c r="B777" s="148"/>
      <c r="C777" s="111"/>
      <c r="D777" s="111"/>
      <c r="E777" s="32"/>
      <c r="F777"/>
    </row>
    <row r="778" spans="1:6" s="33" customFormat="1" ht="16">
      <c r="A778" s="158"/>
      <c r="B778" s="148"/>
      <c r="C778" s="111"/>
      <c r="D778" s="111"/>
      <c r="E778" s="32"/>
      <c r="F778"/>
    </row>
    <row r="779" spans="1:6" s="33" customFormat="1" ht="16">
      <c r="A779" s="158"/>
      <c r="B779" s="148"/>
      <c r="C779" s="111"/>
      <c r="D779" s="111"/>
      <c r="E779" s="32"/>
      <c r="F779"/>
    </row>
    <row r="780" spans="1:6" s="33" customFormat="1" ht="16">
      <c r="A780" s="158"/>
      <c r="B780" s="148"/>
      <c r="C780" s="111"/>
      <c r="D780" s="111"/>
      <c r="E780" s="32"/>
      <c r="F780"/>
    </row>
    <row r="781" spans="1:6" s="33" customFormat="1" ht="16">
      <c r="A781" s="158"/>
      <c r="B781" s="148"/>
      <c r="C781" s="111"/>
      <c r="D781" s="111"/>
      <c r="E781" s="32"/>
      <c r="F781"/>
    </row>
    <row r="782" spans="1:6" s="33" customFormat="1" ht="16">
      <c r="A782" s="158"/>
      <c r="B782" s="148"/>
      <c r="C782" s="111"/>
      <c r="D782" s="111"/>
      <c r="E782" s="32"/>
      <c r="F782"/>
    </row>
    <row r="783" spans="1:6" s="33" customFormat="1" ht="16">
      <c r="A783" s="158"/>
      <c r="B783" s="148"/>
      <c r="C783" s="111"/>
      <c r="D783" s="111"/>
      <c r="E783" s="32"/>
      <c r="F783"/>
    </row>
    <row r="784" spans="1:6" s="33" customFormat="1" ht="16">
      <c r="A784" s="158"/>
      <c r="B784" s="148"/>
      <c r="C784" s="111"/>
      <c r="D784" s="111"/>
      <c r="E784" s="32"/>
      <c r="F784"/>
    </row>
    <row r="785" spans="1:6" s="33" customFormat="1" ht="16">
      <c r="A785" s="158"/>
      <c r="B785" s="148"/>
      <c r="C785" s="111"/>
      <c r="D785" s="111"/>
      <c r="E785" s="32"/>
      <c r="F785"/>
    </row>
    <row r="786" spans="1:6" s="33" customFormat="1" ht="16">
      <c r="A786" s="158"/>
      <c r="B786" s="148"/>
      <c r="C786" s="111"/>
      <c r="D786" s="111"/>
      <c r="E786" s="32"/>
      <c r="F786"/>
    </row>
    <row r="787" spans="1:6" s="33" customFormat="1" ht="16">
      <c r="A787" s="158"/>
      <c r="B787" s="148"/>
      <c r="C787" s="111"/>
      <c r="D787" s="111"/>
      <c r="E787" s="32"/>
      <c r="F787"/>
    </row>
    <row r="788" spans="1:6" s="33" customFormat="1" ht="16">
      <c r="A788" s="158"/>
      <c r="B788" s="148"/>
      <c r="C788" s="111"/>
      <c r="D788" s="111"/>
      <c r="E788" s="32"/>
      <c r="F788"/>
    </row>
    <row r="789" spans="1:6" s="33" customFormat="1" ht="16">
      <c r="A789" s="158"/>
      <c r="B789" s="148"/>
      <c r="C789" s="111"/>
      <c r="D789" s="111"/>
      <c r="E789" s="32"/>
      <c r="F789"/>
    </row>
    <row r="790" spans="1:6" s="33" customFormat="1" ht="16">
      <c r="A790" s="158"/>
      <c r="B790" s="148"/>
      <c r="C790" s="111"/>
      <c r="D790" s="111"/>
      <c r="E790" s="32"/>
      <c r="F790"/>
    </row>
    <row r="791" spans="1:6" s="33" customFormat="1" ht="16">
      <c r="A791" s="158"/>
      <c r="B791" s="148"/>
      <c r="C791" s="111"/>
      <c r="D791" s="111"/>
      <c r="E791" s="32"/>
      <c r="F791"/>
    </row>
    <row r="792" spans="1:6" s="33" customFormat="1" ht="16">
      <c r="A792" s="158"/>
      <c r="B792" s="148"/>
      <c r="C792" s="111"/>
      <c r="D792" s="111"/>
      <c r="E792" s="32"/>
      <c r="F792"/>
    </row>
    <row r="793" spans="1:6" s="33" customFormat="1" ht="16">
      <c r="A793" s="158"/>
      <c r="B793" s="148"/>
      <c r="C793" s="111"/>
      <c r="D793" s="111"/>
      <c r="E793" s="32"/>
      <c r="F793"/>
    </row>
    <row r="794" spans="1:6" s="33" customFormat="1" ht="16">
      <c r="A794" s="158"/>
      <c r="B794" s="148"/>
      <c r="C794" s="111"/>
      <c r="D794" s="111"/>
      <c r="E794" s="32"/>
      <c r="F794"/>
    </row>
    <row r="795" spans="1:6" s="33" customFormat="1" ht="16">
      <c r="A795" s="158"/>
      <c r="B795" s="148"/>
      <c r="C795" s="111"/>
      <c r="D795" s="111"/>
      <c r="E795" s="32"/>
      <c r="F795"/>
    </row>
    <row r="796" spans="1:6" s="33" customFormat="1" ht="16">
      <c r="A796" s="158"/>
      <c r="B796" s="148"/>
      <c r="C796" s="111"/>
      <c r="D796" s="111"/>
      <c r="E796" s="32"/>
      <c r="F796"/>
    </row>
    <row r="797" spans="1:6" s="33" customFormat="1" ht="16">
      <c r="A797" s="158"/>
      <c r="B797" s="148"/>
      <c r="C797" s="111"/>
      <c r="D797" s="111"/>
      <c r="E797" s="32"/>
      <c r="F797"/>
    </row>
    <row r="798" spans="1:6" s="33" customFormat="1" ht="16">
      <c r="A798" s="158"/>
      <c r="B798" s="148"/>
      <c r="C798" s="111"/>
      <c r="D798" s="111"/>
      <c r="E798" s="32"/>
      <c r="F798"/>
    </row>
    <row r="799" spans="1:6" s="33" customFormat="1" ht="16">
      <c r="A799" s="158"/>
      <c r="B799" s="148"/>
      <c r="C799" s="111"/>
      <c r="D799" s="111"/>
      <c r="E799" s="32"/>
      <c r="F799"/>
    </row>
    <row r="800" spans="1:6" s="33" customFormat="1" ht="16">
      <c r="A800" s="158"/>
      <c r="B800" s="148"/>
      <c r="C800" s="111"/>
      <c r="D800" s="111"/>
      <c r="E800" s="32"/>
      <c r="F800"/>
    </row>
    <row r="801" spans="1:6" s="33" customFormat="1" ht="16">
      <c r="A801" s="158"/>
      <c r="B801" s="148"/>
      <c r="C801" s="111"/>
      <c r="D801" s="111"/>
      <c r="E801" s="32"/>
      <c r="F801"/>
    </row>
    <row r="802" spans="1:6" s="33" customFormat="1" ht="16">
      <c r="A802" s="158"/>
      <c r="B802" s="148"/>
      <c r="C802" s="111"/>
      <c r="D802" s="111"/>
      <c r="E802" s="32"/>
      <c r="F802"/>
    </row>
    <row r="803" spans="1:6" s="33" customFormat="1" ht="16">
      <c r="A803" s="158"/>
      <c r="B803" s="148"/>
      <c r="C803" s="111"/>
      <c r="D803" s="111"/>
      <c r="E803" s="32"/>
      <c r="F803"/>
    </row>
    <row r="804" spans="1:6" s="33" customFormat="1" ht="16">
      <c r="A804" s="158"/>
      <c r="B804" s="148"/>
      <c r="C804" s="111"/>
      <c r="D804" s="111"/>
      <c r="E804" s="32"/>
      <c r="F804"/>
    </row>
    <row r="805" spans="1:6" s="33" customFormat="1" ht="16">
      <c r="A805" s="158"/>
      <c r="B805" s="148"/>
      <c r="C805" s="111"/>
      <c r="D805" s="111"/>
      <c r="E805" s="32"/>
      <c r="F805"/>
    </row>
    <row r="806" spans="1:6" s="33" customFormat="1" ht="16">
      <c r="A806" s="158"/>
      <c r="B806" s="148"/>
      <c r="C806" s="111"/>
      <c r="D806" s="111"/>
      <c r="E806" s="32"/>
      <c r="F806"/>
    </row>
    <row r="807" spans="1:6" s="33" customFormat="1" ht="16">
      <c r="A807" s="158"/>
      <c r="B807" s="148"/>
      <c r="C807" s="111"/>
      <c r="D807" s="111"/>
      <c r="E807" s="32"/>
      <c r="F807"/>
    </row>
    <row r="808" spans="1:6" s="33" customFormat="1" ht="16">
      <c r="A808" s="158"/>
      <c r="B808" s="148"/>
      <c r="C808" s="111"/>
      <c r="D808" s="111"/>
      <c r="E808" s="32"/>
      <c r="F808"/>
    </row>
    <row r="809" spans="1:6" s="33" customFormat="1" ht="16">
      <c r="A809" s="158"/>
      <c r="B809" s="148"/>
      <c r="C809" s="111"/>
      <c r="D809" s="111"/>
      <c r="E809" s="32"/>
      <c r="F809"/>
    </row>
    <row r="810" spans="1:6" s="33" customFormat="1" ht="16">
      <c r="A810" s="158"/>
      <c r="B810" s="148"/>
      <c r="C810" s="111"/>
      <c r="D810" s="111"/>
      <c r="E810" s="32"/>
      <c r="F810"/>
    </row>
    <row r="811" spans="1:6" s="33" customFormat="1" ht="16">
      <c r="A811" s="158"/>
      <c r="B811" s="148"/>
      <c r="C811" s="111"/>
      <c r="D811" s="111"/>
      <c r="E811" s="32"/>
      <c r="F811"/>
    </row>
    <row r="812" spans="1:6" s="33" customFormat="1" ht="16">
      <c r="A812" s="158"/>
      <c r="B812" s="148"/>
      <c r="C812" s="111"/>
      <c r="D812" s="111"/>
      <c r="E812" s="32"/>
      <c r="F812"/>
    </row>
    <row r="813" spans="1:6" s="33" customFormat="1" ht="16">
      <c r="A813" s="158"/>
      <c r="B813" s="148"/>
      <c r="C813" s="111"/>
      <c r="D813" s="111"/>
      <c r="E813" s="32"/>
      <c r="F813"/>
    </row>
    <row r="814" spans="1:6" s="33" customFormat="1" ht="16">
      <c r="A814" s="158"/>
      <c r="B814" s="148"/>
      <c r="C814" s="111"/>
      <c r="D814" s="111"/>
      <c r="E814" s="32"/>
      <c r="F814"/>
    </row>
    <row r="815" spans="1:6" s="33" customFormat="1" ht="16">
      <c r="A815" s="158"/>
      <c r="B815" s="148"/>
      <c r="C815" s="111"/>
      <c r="D815" s="111"/>
      <c r="E815" s="32"/>
      <c r="F815"/>
    </row>
    <row r="816" spans="1:6" s="33" customFormat="1" ht="16">
      <c r="A816" s="158"/>
      <c r="B816" s="148"/>
      <c r="C816" s="111"/>
      <c r="D816" s="111"/>
      <c r="E816" s="32"/>
      <c r="F816"/>
    </row>
    <row r="817" spans="1:6" s="33" customFormat="1" ht="16">
      <c r="A817" s="158"/>
      <c r="B817" s="148"/>
      <c r="C817" s="111"/>
      <c r="D817" s="111"/>
      <c r="E817" s="32"/>
      <c r="F817"/>
    </row>
    <row r="818" spans="1:6" s="33" customFormat="1" ht="16">
      <c r="A818" s="158"/>
      <c r="B818" s="148"/>
      <c r="C818" s="111"/>
      <c r="D818" s="111"/>
      <c r="E818" s="32"/>
      <c r="F818"/>
    </row>
    <row r="819" spans="1:6" s="33" customFormat="1" ht="16">
      <c r="A819" s="158"/>
      <c r="B819" s="148"/>
      <c r="C819" s="111"/>
      <c r="D819" s="111"/>
      <c r="E819" s="32"/>
      <c r="F819"/>
    </row>
    <row r="820" spans="1:6" s="33" customFormat="1" ht="16">
      <c r="A820" s="158"/>
      <c r="B820" s="148"/>
      <c r="C820" s="111"/>
      <c r="D820" s="111"/>
      <c r="E820" s="32"/>
      <c r="F820"/>
    </row>
    <row r="821" spans="1:6" s="33" customFormat="1" ht="16">
      <c r="A821" s="158"/>
      <c r="B821" s="148"/>
      <c r="C821" s="111"/>
      <c r="D821" s="111"/>
      <c r="E821" s="32"/>
      <c r="F821"/>
    </row>
    <row r="822" spans="1:6" s="33" customFormat="1" ht="16">
      <c r="A822" s="158"/>
      <c r="B822" s="148"/>
      <c r="C822" s="111"/>
      <c r="D822" s="111"/>
      <c r="E822" s="32"/>
      <c r="F822"/>
    </row>
    <row r="823" spans="1:6" s="33" customFormat="1" ht="16">
      <c r="A823" s="158"/>
      <c r="B823" s="148"/>
      <c r="C823" s="111"/>
      <c r="D823" s="111"/>
      <c r="E823" s="32"/>
      <c r="F823"/>
    </row>
    <row r="824" spans="1:6" s="33" customFormat="1" ht="16">
      <c r="A824" s="158"/>
      <c r="B824" s="148"/>
      <c r="C824" s="111"/>
      <c r="D824" s="111"/>
      <c r="E824" s="32"/>
      <c r="F824"/>
    </row>
    <row r="825" spans="1:6" s="33" customFormat="1" ht="16">
      <c r="A825" s="158"/>
      <c r="B825" s="148"/>
      <c r="C825" s="111"/>
      <c r="D825" s="111"/>
      <c r="E825" s="32"/>
      <c r="F825"/>
    </row>
    <row r="826" spans="1:6" s="33" customFormat="1" ht="16">
      <c r="A826" s="158"/>
      <c r="B826" s="148"/>
      <c r="C826" s="111"/>
      <c r="D826" s="111"/>
      <c r="E826" s="32"/>
      <c r="F826"/>
    </row>
    <row r="827" spans="1:6" s="33" customFormat="1" ht="16">
      <c r="A827" s="158"/>
      <c r="B827" s="148"/>
      <c r="C827" s="111"/>
      <c r="D827" s="111"/>
      <c r="E827" s="32"/>
      <c r="F827"/>
    </row>
    <row r="828" spans="1:6" s="33" customFormat="1" ht="16">
      <c r="A828" s="158"/>
      <c r="B828" s="148"/>
      <c r="C828" s="111"/>
      <c r="D828" s="111"/>
      <c r="E828" s="32"/>
      <c r="F828"/>
    </row>
    <row r="829" spans="1:6" s="33" customFormat="1" ht="16">
      <c r="A829" s="158"/>
      <c r="B829" s="148"/>
      <c r="C829" s="111"/>
      <c r="D829" s="111"/>
      <c r="E829" s="32"/>
      <c r="F829"/>
    </row>
    <row r="830" spans="1:6" s="33" customFormat="1" ht="16">
      <c r="A830" s="158"/>
      <c r="B830" s="148"/>
      <c r="C830" s="111"/>
      <c r="D830" s="111"/>
      <c r="E830" s="32"/>
      <c r="F830"/>
    </row>
    <row r="831" spans="1:6" s="33" customFormat="1" ht="16">
      <c r="A831" s="158"/>
      <c r="B831" s="148"/>
      <c r="C831" s="111"/>
      <c r="D831" s="111"/>
      <c r="E831" s="32"/>
      <c r="F831"/>
    </row>
    <row r="832" spans="1:6" s="33" customFormat="1" ht="16">
      <c r="A832" s="158"/>
      <c r="B832" s="148"/>
      <c r="C832" s="111"/>
      <c r="D832" s="111"/>
      <c r="E832" s="32"/>
      <c r="F832"/>
    </row>
    <row r="833" spans="1:6" s="33" customFormat="1" ht="16">
      <c r="A833" s="158"/>
      <c r="B833" s="148"/>
      <c r="C833" s="111"/>
      <c r="D833" s="111"/>
      <c r="E833" s="32"/>
      <c r="F833"/>
    </row>
    <row r="834" spans="1:6" s="33" customFormat="1" ht="16">
      <c r="A834" s="158"/>
      <c r="B834" s="148"/>
      <c r="C834" s="111"/>
      <c r="D834" s="111"/>
      <c r="E834" s="32"/>
      <c r="F834"/>
    </row>
    <row r="835" spans="1:6" s="33" customFormat="1" ht="16">
      <c r="A835" s="158"/>
      <c r="B835" s="148"/>
      <c r="C835" s="111"/>
      <c r="D835" s="111"/>
      <c r="E835" s="32"/>
      <c r="F835"/>
    </row>
    <row r="836" spans="1:6" s="33" customFormat="1" ht="16">
      <c r="A836" s="158"/>
      <c r="B836" s="148"/>
      <c r="C836" s="111"/>
      <c r="D836" s="111"/>
      <c r="E836" s="32"/>
      <c r="F836"/>
    </row>
    <row r="837" spans="1:6" s="33" customFormat="1" ht="16">
      <c r="A837" s="158"/>
      <c r="B837" s="148"/>
      <c r="C837" s="111"/>
      <c r="D837" s="111"/>
      <c r="E837" s="32"/>
      <c r="F837"/>
    </row>
    <row r="838" spans="1:6" s="33" customFormat="1" ht="16">
      <c r="A838" s="158"/>
      <c r="B838" s="148"/>
      <c r="C838" s="111"/>
      <c r="D838" s="111"/>
      <c r="E838" s="32"/>
      <c r="F838"/>
    </row>
    <row r="839" spans="1:6" s="33" customFormat="1" ht="16">
      <c r="A839" s="158"/>
      <c r="B839" s="148"/>
      <c r="C839" s="111"/>
      <c r="D839" s="111"/>
      <c r="E839" s="32"/>
      <c r="F839"/>
    </row>
    <row r="840" spans="1:6" s="33" customFormat="1" ht="16">
      <c r="A840" s="158"/>
      <c r="B840" s="148"/>
      <c r="C840" s="111"/>
      <c r="D840" s="111"/>
      <c r="E840" s="32"/>
      <c r="F840"/>
    </row>
    <row r="841" spans="1:6" s="33" customFormat="1" ht="16">
      <c r="A841" s="158"/>
      <c r="B841" s="148"/>
      <c r="C841" s="111"/>
      <c r="D841" s="111"/>
      <c r="E841" s="32"/>
      <c r="F841"/>
    </row>
    <row r="842" spans="1:6" s="33" customFormat="1" ht="16">
      <c r="A842" s="158"/>
      <c r="B842" s="148"/>
      <c r="C842" s="111"/>
      <c r="D842" s="111"/>
      <c r="E842" s="32"/>
      <c r="F842"/>
    </row>
    <row r="843" spans="1:6" s="33" customFormat="1" ht="16">
      <c r="A843" s="158"/>
      <c r="B843" s="148"/>
      <c r="C843" s="111"/>
      <c r="D843" s="111"/>
      <c r="E843" s="32"/>
      <c r="F843"/>
    </row>
    <row r="844" spans="1:6" s="33" customFormat="1" ht="16">
      <c r="A844" s="158"/>
      <c r="B844" s="148"/>
      <c r="C844" s="111"/>
      <c r="D844" s="111"/>
      <c r="E844" s="32"/>
      <c r="F844"/>
    </row>
    <row r="845" spans="1:6" s="33" customFormat="1" ht="16">
      <c r="A845" s="158"/>
      <c r="B845" s="148"/>
      <c r="C845" s="111"/>
      <c r="D845" s="111"/>
      <c r="E845" s="32"/>
      <c r="F845"/>
    </row>
    <row r="846" spans="1:6" s="33" customFormat="1" ht="16">
      <c r="A846" s="158"/>
      <c r="B846" s="148"/>
      <c r="C846" s="111"/>
      <c r="D846" s="111"/>
      <c r="E846" s="32"/>
      <c r="F846"/>
    </row>
    <row r="847" spans="1:6" s="33" customFormat="1" ht="16">
      <c r="A847" s="158"/>
      <c r="B847" s="148"/>
      <c r="C847" s="111"/>
      <c r="D847" s="111"/>
      <c r="E847" s="32"/>
      <c r="F847"/>
    </row>
    <row r="848" spans="1:6" s="33" customFormat="1" ht="16">
      <c r="A848" s="158"/>
      <c r="B848" s="148"/>
      <c r="C848" s="111"/>
      <c r="D848" s="111"/>
      <c r="E848" s="32"/>
      <c r="F848"/>
    </row>
    <row r="849" spans="1:6" s="33" customFormat="1" ht="16">
      <c r="A849" s="158"/>
      <c r="B849" s="148"/>
      <c r="C849" s="111"/>
      <c r="D849" s="111"/>
      <c r="E849" s="32"/>
      <c r="F849"/>
    </row>
    <row r="850" spans="1:6" s="33" customFormat="1" ht="16">
      <c r="A850" s="158"/>
      <c r="B850" s="148"/>
      <c r="C850" s="111"/>
      <c r="D850" s="111"/>
      <c r="E850" s="32"/>
      <c r="F850"/>
    </row>
    <row r="851" spans="1:6" s="33" customFormat="1" ht="16">
      <c r="A851" s="158"/>
      <c r="B851" s="148"/>
      <c r="C851" s="111"/>
      <c r="D851" s="111"/>
      <c r="E851" s="32"/>
      <c r="F851"/>
    </row>
    <row r="852" spans="1:6" s="33" customFormat="1" ht="16">
      <c r="A852" s="158"/>
      <c r="B852" s="148"/>
      <c r="C852" s="111"/>
      <c r="D852" s="111"/>
      <c r="E852" s="32"/>
      <c r="F852"/>
    </row>
    <row r="853" spans="1:6" s="33" customFormat="1" ht="16">
      <c r="A853" s="158"/>
      <c r="B853" s="148"/>
      <c r="C853" s="111"/>
      <c r="D853" s="111"/>
      <c r="E853" s="32"/>
      <c r="F853"/>
    </row>
    <row r="854" spans="1:6" s="33" customFormat="1" ht="16">
      <c r="A854" s="158"/>
      <c r="B854" s="148"/>
      <c r="C854" s="111"/>
      <c r="D854" s="111"/>
      <c r="E854" s="32"/>
      <c r="F854"/>
    </row>
    <row r="855" spans="1:6" s="33" customFormat="1" ht="16">
      <c r="A855" s="158"/>
      <c r="B855" s="148"/>
      <c r="C855" s="111"/>
      <c r="D855" s="111"/>
      <c r="E855" s="32"/>
      <c r="F855"/>
    </row>
    <row r="856" spans="1:6" s="33" customFormat="1" ht="16">
      <c r="A856" s="158"/>
      <c r="B856" s="148"/>
      <c r="C856" s="111"/>
      <c r="D856" s="111"/>
      <c r="E856" s="32"/>
      <c r="F856"/>
    </row>
    <row r="857" spans="1:6" s="33" customFormat="1" ht="16">
      <c r="A857" s="158"/>
      <c r="B857" s="148"/>
      <c r="C857" s="111"/>
      <c r="D857" s="111"/>
      <c r="E857" s="32"/>
      <c r="F857"/>
    </row>
    <row r="858" spans="1:6" s="33" customFormat="1" ht="16">
      <c r="A858" s="158"/>
      <c r="B858" s="148"/>
      <c r="C858" s="111"/>
      <c r="D858" s="111"/>
      <c r="E858" s="32"/>
      <c r="F858"/>
    </row>
    <row r="859" spans="1:6" s="33" customFormat="1" ht="16">
      <c r="A859" s="158"/>
      <c r="B859" s="148"/>
      <c r="C859" s="111"/>
      <c r="D859" s="111"/>
      <c r="E859" s="32"/>
      <c r="F859"/>
    </row>
    <row r="860" spans="1:6" s="33" customFormat="1" ht="16">
      <c r="A860" s="158"/>
      <c r="B860" s="148"/>
      <c r="C860" s="111"/>
      <c r="D860" s="111"/>
      <c r="E860" s="32"/>
      <c r="F860"/>
    </row>
    <row r="861" spans="1:6" s="33" customFormat="1" ht="16">
      <c r="A861" s="158"/>
      <c r="B861" s="148"/>
      <c r="C861" s="111"/>
      <c r="D861" s="111"/>
      <c r="E861" s="32"/>
      <c r="F861"/>
    </row>
    <row r="862" spans="1:6" s="33" customFormat="1" ht="16">
      <c r="A862" s="158"/>
      <c r="B862" s="148"/>
      <c r="C862" s="111"/>
      <c r="D862" s="111"/>
      <c r="E862" s="32"/>
      <c r="F862"/>
    </row>
    <row r="863" spans="1:6" s="33" customFormat="1" ht="16">
      <c r="A863" s="158"/>
      <c r="B863" s="148"/>
      <c r="C863" s="111"/>
      <c r="D863" s="111"/>
      <c r="E863" s="32"/>
      <c r="F863"/>
    </row>
    <row r="864" spans="1:6" s="33" customFormat="1" ht="16">
      <c r="A864" s="158"/>
      <c r="B864" s="148"/>
      <c r="C864" s="111"/>
      <c r="D864" s="111"/>
      <c r="E864" s="32"/>
      <c r="F864"/>
    </row>
    <row r="865" spans="1:6" s="33" customFormat="1" ht="16">
      <c r="A865" s="158"/>
      <c r="B865" s="148"/>
      <c r="C865" s="111"/>
      <c r="D865" s="111"/>
      <c r="E865" s="32"/>
      <c r="F865"/>
    </row>
    <row r="866" spans="1:6" s="33" customFormat="1" ht="16">
      <c r="A866" s="158"/>
      <c r="B866" s="148"/>
      <c r="C866" s="111"/>
      <c r="D866" s="111"/>
      <c r="E866" s="32"/>
      <c r="F866"/>
    </row>
    <row r="867" spans="1:6" s="33" customFormat="1" ht="16">
      <c r="A867" s="158"/>
      <c r="B867" s="148"/>
      <c r="C867" s="111"/>
      <c r="D867" s="111"/>
      <c r="E867" s="32"/>
      <c r="F867"/>
    </row>
    <row r="868" spans="1:6" s="33" customFormat="1" ht="16">
      <c r="A868" s="158"/>
      <c r="B868" s="148"/>
      <c r="C868" s="111"/>
      <c r="D868" s="111"/>
      <c r="E868" s="32"/>
      <c r="F868"/>
    </row>
    <row r="869" spans="1:6" s="33" customFormat="1" ht="16">
      <c r="A869" s="158"/>
      <c r="B869" s="148"/>
      <c r="C869" s="111"/>
      <c r="D869" s="111"/>
      <c r="E869" s="32"/>
      <c r="F869"/>
    </row>
    <row r="870" spans="1:6" s="33" customFormat="1" ht="16">
      <c r="A870" s="158"/>
      <c r="B870" s="148"/>
      <c r="C870" s="111"/>
      <c r="D870" s="111"/>
      <c r="E870" s="32"/>
      <c r="F870"/>
    </row>
    <row r="871" spans="1:6" s="33" customFormat="1" ht="16">
      <c r="A871" s="158"/>
      <c r="B871" s="148"/>
      <c r="C871" s="111"/>
      <c r="D871" s="111"/>
      <c r="E871" s="32"/>
      <c r="F871"/>
    </row>
    <row r="872" spans="1:6" s="33" customFormat="1" ht="16">
      <c r="A872" s="158"/>
      <c r="B872" s="148"/>
      <c r="C872" s="111"/>
      <c r="D872" s="111"/>
      <c r="E872" s="32"/>
      <c r="F872"/>
    </row>
    <row r="873" spans="1:6" s="33" customFormat="1" ht="16">
      <c r="A873" s="158"/>
      <c r="B873" s="148"/>
      <c r="C873" s="111"/>
      <c r="D873" s="111"/>
      <c r="E873" s="32"/>
      <c r="F873"/>
    </row>
    <row r="874" spans="1:6" s="33" customFormat="1" ht="16">
      <c r="A874" s="158"/>
      <c r="B874" s="148"/>
      <c r="C874" s="111"/>
      <c r="D874" s="111"/>
      <c r="E874" s="32"/>
      <c r="F874"/>
    </row>
    <row r="875" spans="1:6" s="33" customFormat="1" ht="16">
      <c r="A875" s="158"/>
      <c r="B875" s="148"/>
      <c r="C875" s="111"/>
      <c r="D875" s="111"/>
      <c r="E875" s="32"/>
      <c r="F875"/>
    </row>
    <row r="876" spans="1:6" s="33" customFormat="1" ht="16">
      <c r="A876" s="158"/>
      <c r="B876" s="148"/>
      <c r="C876" s="111"/>
      <c r="D876" s="111"/>
      <c r="E876" s="32"/>
      <c r="F876"/>
    </row>
    <row r="877" spans="1:6" s="33" customFormat="1" ht="16">
      <c r="A877" s="158"/>
      <c r="B877" s="148"/>
      <c r="C877" s="111"/>
      <c r="D877" s="111"/>
      <c r="E877" s="32"/>
      <c r="F877"/>
    </row>
    <row r="878" spans="1:6" s="33" customFormat="1" ht="16">
      <c r="A878" s="158"/>
      <c r="B878" s="148"/>
      <c r="C878" s="111"/>
      <c r="D878" s="111"/>
      <c r="E878" s="32"/>
      <c r="F878"/>
    </row>
    <row r="879" spans="1:6" s="33" customFormat="1" ht="16">
      <c r="A879" s="158"/>
      <c r="B879" s="148"/>
      <c r="C879" s="111"/>
      <c r="D879" s="111"/>
      <c r="E879" s="32"/>
      <c r="F879"/>
    </row>
    <row r="880" spans="1:6" s="33" customFormat="1" ht="16">
      <c r="A880" s="158"/>
      <c r="B880" s="148"/>
      <c r="C880" s="111"/>
      <c r="D880" s="111"/>
      <c r="E880" s="32"/>
      <c r="F880"/>
    </row>
    <row r="881" spans="1:6" s="33" customFormat="1" ht="16">
      <c r="A881" s="158"/>
      <c r="B881" s="148"/>
      <c r="C881" s="111"/>
      <c r="D881" s="111"/>
      <c r="E881" s="32"/>
      <c r="F881"/>
    </row>
    <row r="882" spans="1:6" s="33" customFormat="1" ht="16">
      <c r="A882" s="158"/>
      <c r="B882" s="148"/>
      <c r="C882" s="111"/>
      <c r="D882" s="111"/>
      <c r="E882" s="32"/>
      <c r="F882"/>
    </row>
    <row r="883" spans="1:6" s="33" customFormat="1" ht="16">
      <c r="A883" s="158"/>
      <c r="B883" s="148"/>
      <c r="C883" s="111"/>
      <c r="D883" s="111"/>
      <c r="E883" s="32"/>
      <c r="F883"/>
    </row>
    <row r="884" spans="1:6" s="33" customFormat="1" ht="16">
      <c r="A884" s="158"/>
      <c r="B884" s="148"/>
      <c r="C884" s="111"/>
      <c r="D884" s="111"/>
      <c r="E884" s="32"/>
      <c r="F884"/>
    </row>
    <row r="885" spans="1:6" s="33" customFormat="1" ht="16">
      <c r="A885" s="158"/>
      <c r="B885" s="148"/>
      <c r="C885" s="111"/>
      <c r="D885" s="111"/>
      <c r="E885" s="32"/>
      <c r="F885"/>
    </row>
    <row r="886" spans="1:6" s="33" customFormat="1" ht="16">
      <c r="A886" s="158"/>
      <c r="B886" s="148"/>
      <c r="C886" s="111"/>
      <c r="D886" s="111"/>
      <c r="E886" s="32"/>
      <c r="F886"/>
    </row>
    <row r="887" spans="1:6" s="33" customFormat="1" ht="16">
      <c r="A887" s="158"/>
      <c r="B887" s="148"/>
      <c r="C887" s="111"/>
      <c r="D887" s="111"/>
      <c r="E887" s="32"/>
      <c r="F887"/>
    </row>
    <row r="888" spans="1:6" s="33" customFormat="1" ht="16">
      <c r="A888" s="158"/>
      <c r="B888" s="148"/>
      <c r="C888" s="111"/>
      <c r="D888" s="111"/>
      <c r="E888" s="32"/>
      <c r="F888"/>
    </row>
    <row r="889" spans="1:6" s="33" customFormat="1" ht="16">
      <c r="A889" s="158"/>
      <c r="B889" s="148"/>
      <c r="C889" s="111"/>
      <c r="D889" s="111"/>
      <c r="E889" s="32"/>
      <c r="F889"/>
    </row>
    <row r="890" spans="1:6" s="33" customFormat="1" ht="16">
      <c r="A890" s="158"/>
      <c r="B890" s="148"/>
      <c r="C890" s="111"/>
      <c r="D890" s="111"/>
      <c r="E890" s="32"/>
      <c r="F890"/>
    </row>
    <row r="891" spans="1:6" s="33" customFormat="1" ht="16">
      <c r="A891" s="158"/>
      <c r="B891" s="148"/>
      <c r="C891" s="111"/>
      <c r="D891" s="111"/>
      <c r="E891" s="32"/>
      <c r="F891"/>
    </row>
    <row r="892" spans="1:6" s="33" customFormat="1" ht="16">
      <c r="A892" s="158"/>
      <c r="B892" s="148"/>
      <c r="C892" s="111"/>
      <c r="D892" s="111"/>
      <c r="E892" s="32"/>
      <c r="F892"/>
    </row>
    <row r="893" spans="1:6" s="33" customFormat="1" ht="16">
      <c r="A893" s="158"/>
      <c r="B893" s="148"/>
      <c r="C893" s="111"/>
      <c r="D893" s="111"/>
      <c r="E893" s="32"/>
      <c r="F893"/>
    </row>
    <row r="894" spans="1:6" s="33" customFormat="1" ht="16">
      <c r="A894" s="158"/>
      <c r="B894" s="148"/>
      <c r="C894" s="111"/>
      <c r="D894" s="111"/>
      <c r="E894" s="32"/>
      <c r="F894"/>
    </row>
    <row r="895" spans="1:6" s="33" customFormat="1" ht="16">
      <c r="A895" s="158"/>
      <c r="B895" s="148"/>
      <c r="C895" s="111"/>
      <c r="D895" s="111"/>
      <c r="E895" s="32"/>
      <c r="F895"/>
    </row>
    <row r="896" spans="1:6" s="33" customFormat="1" ht="16">
      <c r="A896" s="158"/>
      <c r="B896" s="148"/>
      <c r="C896" s="111"/>
      <c r="D896" s="111"/>
      <c r="E896" s="32"/>
      <c r="F896"/>
    </row>
    <row r="897" spans="1:6" s="33" customFormat="1" ht="16">
      <c r="A897" s="158"/>
      <c r="B897" s="148"/>
      <c r="C897" s="111"/>
      <c r="D897" s="111"/>
      <c r="E897" s="32"/>
      <c r="F897"/>
    </row>
    <row r="898" spans="1:6" s="33" customFormat="1" ht="16">
      <c r="A898" s="158"/>
      <c r="B898" s="148"/>
      <c r="C898" s="111"/>
      <c r="D898" s="111"/>
      <c r="E898" s="32"/>
      <c r="F898"/>
    </row>
    <row r="899" spans="1:6" s="33" customFormat="1" ht="16">
      <c r="A899" s="158"/>
      <c r="B899" s="148"/>
      <c r="C899" s="111"/>
      <c r="D899" s="111"/>
      <c r="E899" s="32"/>
      <c r="F899"/>
    </row>
    <row r="900" spans="1:6" s="33" customFormat="1" ht="16">
      <c r="A900" s="158"/>
      <c r="B900" s="148"/>
      <c r="C900" s="111"/>
      <c r="D900" s="111"/>
      <c r="E900" s="32"/>
      <c r="F900"/>
    </row>
    <row r="901" spans="1:6" s="33" customFormat="1" ht="16">
      <c r="A901" s="158"/>
      <c r="B901" s="148"/>
      <c r="C901" s="111"/>
      <c r="D901" s="111"/>
      <c r="E901" s="32"/>
      <c r="F901"/>
    </row>
    <row r="902" spans="1:6" s="33" customFormat="1" ht="16">
      <c r="A902" s="158"/>
      <c r="B902" s="148"/>
      <c r="C902" s="111"/>
      <c r="D902" s="111"/>
      <c r="E902" s="32"/>
      <c r="F902"/>
    </row>
    <row r="903" spans="1:6" s="33" customFormat="1" ht="16">
      <c r="A903" s="158"/>
      <c r="B903" s="148"/>
      <c r="C903" s="111"/>
      <c r="D903" s="111"/>
      <c r="E903" s="32"/>
      <c r="F903"/>
    </row>
    <row r="904" spans="1:6" s="33" customFormat="1" ht="16">
      <c r="A904" s="158"/>
      <c r="B904" s="148"/>
      <c r="C904" s="111"/>
      <c r="D904" s="111"/>
      <c r="E904" s="32"/>
      <c r="F904"/>
    </row>
    <row r="905" spans="1:6" s="33" customFormat="1" ht="16">
      <c r="A905" s="158"/>
      <c r="B905" s="148"/>
      <c r="C905" s="111"/>
      <c r="D905" s="111"/>
      <c r="E905" s="32"/>
      <c r="F905"/>
    </row>
    <row r="906" spans="1:6" s="33" customFormat="1" ht="16">
      <c r="A906" s="158"/>
      <c r="B906" s="148"/>
      <c r="C906" s="111"/>
      <c r="D906" s="111"/>
      <c r="E906" s="32"/>
      <c r="F906"/>
    </row>
    <row r="907" spans="1:6" s="33" customFormat="1" ht="16">
      <c r="A907" s="158"/>
      <c r="B907" s="148"/>
      <c r="C907" s="111"/>
      <c r="D907" s="111"/>
      <c r="E907" s="32"/>
      <c r="F907"/>
    </row>
    <row r="908" spans="1:6" s="33" customFormat="1" ht="16">
      <c r="A908" s="158"/>
      <c r="B908" s="148"/>
      <c r="C908" s="111"/>
      <c r="D908" s="111"/>
      <c r="E908" s="32"/>
      <c r="F908"/>
    </row>
    <row r="909" spans="1:6" s="33" customFormat="1" ht="16">
      <c r="A909" s="158"/>
      <c r="B909" s="148"/>
      <c r="C909" s="111"/>
      <c r="D909" s="111"/>
      <c r="E909" s="32"/>
      <c r="F909"/>
    </row>
    <row r="910" spans="1:6" s="33" customFormat="1" ht="16">
      <c r="A910" s="158"/>
      <c r="B910" s="148"/>
      <c r="C910" s="111"/>
      <c r="D910" s="111"/>
      <c r="E910" s="32"/>
      <c r="F910"/>
    </row>
    <row r="911" spans="1:6" s="33" customFormat="1" ht="16">
      <c r="A911" s="158"/>
      <c r="B911" s="148"/>
      <c r="C911" s="111"/>
      <c r="D911" s="111"/>
      <c r="E911" s="32"/>
      <c r="F911"/>
    </row>
    <row r="912" spans="1:6" s="33" customFormat="1" ht="16">
      <c r="A912" s="158"/>
      <c r="B912" s="148"/>
      <c r="C912" s="111"/>
      <c r="D912" s="111"/>
      <c r="E912" s="32"/>
      <c r="F912"/>
    </row>
    <row r="913" spans="1:6" s="33" customFormat="1" ht="16">
      <c r="A913" s="158"/>
      <c r="B913" s="148"/>
      <c r="C913" s="111"/>
      <c r="D913" s="111"/>
      <c r="E913" s="32"/>
      <c r="F913"/>
    </row>
    <row r="914" spans="1:6" s="33" customFormat="1" ht="16">
      <c r="A914" s="158"/>
      <c r="B914" s="148"/>
      <c r="C914" s="111"/>
      <c r="D914" s="111"/>
      <c r="E914" s="32"/>
      <c r="F914"/>
    </row>
    <row r="915" spans="1:6" s="33" customFormat="1" ht="16">
      <c r="A915" s="158"/>
      <c r="B915" s="148"/>
      <c r="C915" s="111"/>
      <c r="D915" s="111"/>
      <c r="E915" s="32"/>
      <c r="F915"/>
    </row>
    <row r="916" spans="1:6" s="33" customFormat="1" ht="16">
      <c r="A916" s="158"/>
      <c r="B916" s="148"/>
      <c r="C916" s="111"/>
      <c r="D916" s="111"/>
      <c r="E916" s="32"/>
      <c r="F916"/>
    </row>
    <row r="917" spans="1:6" s="33" customFormat="1" ht="16">
      <c r="A917" s="158"/>
      <c r="B917" s="148"/>
      <c r="C917" s="111"/>
      <c r="D917" s="111"/>
      <c r="E917" s="32"/>
      <c r="F917"/>
    </row>
    <row r="918" spans="1:6" s="33" customFormat="1" ht="16">
      <c r="A918" s="158"/>
      <c r="B918" s="148"/>
      <c r="C918" s="111"/>
      <c r="D918" s="111"/>
      <c r="E918" s="32"/>
      <c r="F918"/>
    </row>
    <row r="919" spans="1:6" s="33" customFormat="1" ht="16">
      <c r="A919" s="158"/>
      <c r="B919" s="148"/>
      <c r="C919" s="111"/>
      <c r="D919" s="111"/>
      <c r="E919" s="32"/>
      <c r="F919"/>
    </row>
    <row r="920" spans="1:6" s="33" customFormat="1" ht="16">
      <c r="A920" s="158"/>
      <c r="B920" s="148"/>
      <c r="C920" s="111"/>
      <c r="D920" s="111"/>
      <c r="E920" s="32"/>
      <c r="F920"/>
    </row>
    <row r="921" spans="1:6" s="33" customFormat="1" ht="16">
      <c r="A921" s="158"/>
      <c r="B921" s="148"/>
      <c r="C921" s="111"/>
      <c r="D921" s="111"/>
      <c r="E921" s="32"/>
      <c r="F921"/>
    </row>
    <row r="922" spans="1:6" s="33" customFormat="1" ht="16">
      <c r="A922" s="158"/>
      <c r="B922" s="148"/>
      <c r="C922" s="111"/>
      <c r="D922" s="111"/>
      <c r="E922" s="32"/>
      <c r="F922"/>
    </row>
    <row r="923" spans="1:6" s="33" customFormat="1" ht="16">
      <c r="A923" s="158"/>
      <c r="B923" s="148"/>
      <c r="C923" s="111"/>
      <c r="D923" s="111"/>
      <c r="E923" s="32"/>
      <c r="F923"/>
    </row>
    <row r="924" spans="1:6" s="33" customFormat="1" ht="16">
      <c r="A924" s="158"/>
      <c r="B924" s="148"/>
      <c r="C924" s="111"/>
      <c r="D924" s="111"/>
      <c r="E924" s="32"/>
      <c r="F924"/>
    </row>
    <row r="925" spans="1:6" s="33" customFormat="1" ht="16">
      <c r="A925" s="158"/>
      <c r="B925" s="148"/>
      <c r="C925" s="111"/>
      <c r="D925" s="111"/>
      <c r="E925" s="32"/>
      <c r="F925"/>
    </row>
    <row r="926" spans="1:6" s="33" customFormat="1" ht="16">
      <c r="A926" s="158"/>
      <c r="B926" s="148"/>
      <c r="C926" s="111"/>
      <c r="D926" s="111"/>
      <c r="E926" s="32"/>
      <c r="F926"/>
    </row>
    <row r="927" spans="1:6" s="33" customFormat="1" ht="16">
      <c r="A927" s="158"/>
      <c r="B927" s="148"/>
      <c r="C927" s="111"/>
      <c r="D927" s="111"/>
      <c r="E927" s="32"/>
      <c r="F927"/>
    </row>
    <row r="928" spans="1:6" s="33" customFormat="1" ht="16">
      <c r="A928" s="158"/>
      <c r="B928" s="148"/>
      <c r="C928" s="111"/>
      <c r="D928" s="111"/>
      <c r="E928" s="32"/>
      <c r="F928"/>
    </row>
    <row r="929" spans="1:6" s="33" customFormat="1" ht="16">
      <c r="A929" s="158"/>
      <c r="B929" s="148"/>
      <c r="C929" s="111"/>
      <c r="D929" s="111"/>
      <c r="E929" s="32"/>
      <c r="F929"/>
    </row>
    <row r="930" spans="1:6" s="33" customFormat="1" ht="16">
      <c r="A930" s="158"/>
      <c r="B930" s="148"/>
      <c r="C930" s="111"/>
      <c r="D930" s="111"/>
      <c r="E930" s="32"/>
      <c r="F930"/>
    </row>
    <row r="931" spans="1:6" s="33" customFormat="1" ht="16">
      <c r="A931" s="158"/>
      <c r="B931" s="148"/>
      <c r="C931" s="111"/>
      <c r="D931" s="111"/>
      <c r="E931" s="32"/>
      <c r="F931"/>
    </row>
    <row r="932" spans="1:6" s="33" customFormat="1" ht="16">
      <c r="A932" s="158"/>
      <c r="B932" s="148"/>
      <c r="C932" s="111"/>
      <c r="D932" s="111"/>
      <c r="E932" s="32"/>
      <c r="F932"/>
    </row>
    <row r="933" spans="1:6" s="33" customFormat="1" ht="16">
      <c r="A933" s="158"/>
      <c r="B933" s="148"/>
      <c r="C933" s="111"/>
      <c r="D933" s="111"/>
      <c r="E933" s="32"/>
      <c r="F933"/>
    </row>
    <row r="934" spans="1:6" s="33" customFormat="1" ht="16">
      <c r="A934" s="158"/>
      <c r="B934" s="148"/>
      <c r="C934" s="111"/>
      <c r="D934" s="111"/>
      <c r="E934" s="32"/>
      <c r="F934"/>
    </row>
    <row r="935" spans="1:6" s="33" customFormat="1" ht="16">
      <c r="A935" s="158"/>
      <c r="B935" s="148"/>
      <c r="C935" s="111"/>
      <c r="D935" s="111"/>
      <c r="E935" s="32"/>
      <c r="F935"/>
    </row>
    <row r="936" spans="1:6" s="33" customFormat="1" ht="16">
      <c r="A936" s="158"/>
      <c r="B936" s="148"/>
      <c r="C936" s="111"/>
      <c r="D936" s="111"/>
      <c r="E936" s="32"/>
      <c r="F936"/>
    </row>
    <row r="937" spans="1:6" s="33" customFormat="1" ht="16">
      <c r="A937" s="158"/>
      <c r="B937" s="148"/>
      <c r="C937" s="111"/>
      <c r="D937" s="111"/>
      <c r="E937" s="32"/>
      <c r="F937"/>
    </row>
    <row r="938" spans="1:6" s="33" customFormat="1" ht="16">
      <c r="A938" s="158"/>
      <c r="B938" s="148"/>
      <c r="C938" s="111"/>
      <c r="D938" s="111"/>
      <c r="E938" s="32"/>
      <c r="F938"/>
    </row>
    <row r="939" spans="1:6" s="33" customFormat="1" ht="16">
      <c r="A939" s="158"/>
      <c r="B939" s="148"/>
      <c r="C939" s="111"/>
      <c r="D939" s="111"/>
      <c r="E939" s="32"/>
      <c r="F939"/>
    </row>
    <row r="940" spans="1:6" s="33" customFormat="1" ht="16">
      <c r="A940" s="158"/>
      <c r="B940" s="148"/>
      <c r="C940" s="111"/>
      <c r="D940" s="111"/>
      <c r="E940" s="32"/>
      <c r="F940"/>
    </row>
    <row r="941" spans="1:6" s="33" customFormat="1" ht="16">
      <c r="A941" s="158"/>
      <c r="B941" s="148"/>
      <c r="C941" s="111"/>
      <c r="D941" s="111"/>
      <c r="E941" s="32"/>
      <c r="F941"/>
    </row>
    <row r="942" spans="1:6" s="33" customFormat="1" ht="16">
      <c r="A942" s="158"/>
      <c r="B942" s="148"/>
      <c r="C942" s="111"/>
      <c r="D942" s="111"/>
      <c r="E942" s="32"/>
      <c r="F942"/>
    </row>
    <row r="943" spans="1:6" s="33" customFormat="1" ht="16">
      <c r="A943" s="158"/>
      <c r="B943" s="148"/>
      <c r="C943" s="111"/>
      <c r="D943" s="111"/>
      <c r="E943" s="32"/>
      <c r="F943"/>
    </row>
    <row r="944" spans="1:6" s="33" customFormat="1" ht="16">
      <c r="A944" s="158"/>
      <c r="B944" s="148"/>
      <c r="C944" s="111"/>
      <c r="D944" s="111"/>
      <c r="E944" s="32"/>
      <c r="F944"/>
    </row>
    <row r="945" spans="1:6" s="33" customFormat="1" ht="16">
      <c r="A945" s="158"/>
      <c r="B945" s="148"/>
      <c r="C945" s="111"/>
      <c r="D945" s="111"/>
      <c r="E945" s="32"/>
      <c r="F945"/>
    </row>
    <row r="946" spans="1:6" s="33" customFormat="1" ht="16">
      <c r="A946" s="158"/>
      <c r="B946" s="148"/>
      <c r="C946" s="111"/>
      <c r="D946" s="111"/>
      <c r="E946" s="32"/>
      <c r="F946"/>
    </row>
    <row r="947" spans="1:6" s="33" customFormat="1" ht="16">
      <c r="A947" s="158"/>
      <c r="B947" s="148"/>
      <c r="C947" s="111"/>
      <c r="D947" s="111"/>
      <c r="E947" s="32"/>
      <c r="F947"/>
    </row>
    <row r="948" spans="1:6" s="33" customFormat="1" ht="16">
      <c r="A948" s="158"/>
      <c r="B948" s="148"/>
      <c r="C948" s="111"/>
      <c r="D948" s="111"/>
      <c r="E948" s="32"/>
      <c r="F948"/>
    </row>
    <row r="949" spans="1:6" s="33" customFormat="1" ht="16">
      <c r="A949" s="158"/>
      <c r="B949" s="148"/>
      <c r="C949" s="111"/>
      <c r="D949" s="111"/>
      <c r="E949" s="32"/>
      <c r="F949"/>
    </row>
    <row r="950" spans="1:6" s="33" customFormat="1" ht="16">
      <c r="A950" s="158"/>
      <c r="B950" s="148"/>
      <c r="C950" s="111"/>
      <c r="D950" s="111"/>
      <c r="E950" s="32"/>
      <c r="F950"/>
    </row>
    <row r="951" spans="1:6" s="33" customFormat="1" ht="16">
      <c r="A951" s="158"/>
      <c r="B951" s="148"/>
      <c r="C951" s="111"/>
      <c r="D951" s="111"/>
      <c r="E951" s="32"/>
      <c r="F951"/>
    </row>
    <row r="952" spans="1:6" s="33" customFormat="1" ht="16">
      <c r="A952" s="158"/>
      <c r="B952" s="148"/>
      <c r="C952" s="111"/>
      <c r="D952" s="111"/>
      <c r="E952" s="32"/>
      <c r="F952"/>
    </row>
    <row r="953" spans="1:6" s="33" customFormat="1" ht="16">
      <c r="A953" s="158"/>
      <c r="B953" s="148"/>
      <c r="C953" s="111"/>
      <c r="D953" s="111"/>
      <c r="E953" s="32"/>
      <c r="F953"/>
    </row>
    <row r="954" spans="1:6" s="33" customFormat="1" ht="16">
      <c r="A954" s="158"/>
      <c r="B954" s="148"/>
      <c r="C954" s="111"/>
      <c r="D954" s="111"/>
      <c r="E954" s="32"/>
      <c r="F954"/>
    </row>
    <row r="955" spans="1:6" s="33" customFormat="1" ht="16">
      <c r="A955" s="158"/>
      <c r="B955" s="148"/>
      <c r="C955" s="111"/>
      <c r="D955" s="111"/>
      <c r="E955" s="32"/>
      <c r="F955"/>
    </row>
    <row r="956" spans="1:6" s="33" customFormat="1" ht="16">
      <c r="A956" s="158"/>
      <c r="B956" s="148"/>
      <c r="C956" s="111"/>
      <c r="D956" s="111"/>
      <c r="E956" s="32"/>
      <c r="F956"/>
    </row>
    <row r="957" spans="1:6" s="33" customFormat="1" ht="16">
      <c r="A957" s="158"/>
      <c r="B957" s="148"/>
      <c r="C957" s="111"/>
      <c r="D957" s="111"/>
      <c r="E957" s="32"/>
      <c r="F957"/>
    </row>
    <row r="958" spans="1:6" s="33" customFormat="1" ht="16">
      <c r="A958" s="158"/>
      <c r="B958" s="148"/>
      <c r="C958" s="111"/>
      <c r="D958" s="111"/>
      <c r="E958" s="32"/>
      <c r="F958"/>
    </row>
    <row r="959" spans="1:6" s="33" customFormat="1" ht="16">
      <c r="A959" s="158"/>
      <c r="B959" s="148"/>
      <c r="C959" s="111"/>
      <c r="D959" s="111"/>
      <c r="E959" s="32"/>
      <c r="F959"/>
    </row>
    <row r="960" spans="1:6" s="33" customFormat="1" ht="16">
      <c r="A960" s="158"/>
      <c r="B960" s="148"/>
      <c r="C960" s="111"/>
      <c r="D960" s="111"/>
      <c r="E960" s="32"/>
      <c r="F960"/>
    </row>
    <row r="961" spans="1:6" s="33" customFormat="1" ht="16">
      <c r="A961" s="158"/>
      <c r="B961" s="148"/>
      <c r="C961" s="111"/>
      <c r="D961" s="111"/>
      <c r="E961" s="32"/>
      <c r="F961"/>
    </row>
    <row r="962" spans="1:6" s="33" customFormat="1" ht="16">
      <c r="A962" s="158"/>
      <c r="B962" s="148"/>
      <c r="C962" s="111"/>
      <c r="D962" s="111"/>
      <c r="E962" s="32"/>
      <c r="F962"/>
    </row>
    <row r="963" spans="1:6" s="33" customFormat="1" ht="16">
      <c r="A963" s="158"/>
      <c r="B963" s="148"/>
      <c r="C963" s="111"/>
      <c r="D963" s="111"/>
      <c r="E963" s="32"/>
      <c r="F963"/>
    </row>
    <row r="964" spans="1:6" s="33" customFormat="1" ht="16">
      <c r="A964" s="158"/>
      <c r="B964" s="148"/>
      <c r="C964" s="111"/>
      <c r="D964" s="111"/>
      <c r="E964" s="32"/>
      <c r="F964"/>
    </row>
    <row r="965" spans="1:6" s="33" customFormat="1" ht="16">
      <c r="A965" s="158"/>
      <c r="B965" s="148"/>
      <c r="C965" s="111"/>
      <c r="D965" s="111"/>
      <c r="E965" s="32"/>
      <c r="F965"/>
    </row>
    <row r="966" spans="1:6" s="33" customFormat="1" ht="16">
      <c r="A966" s="158"/>
      <c r="B966" s="148"/>
      <c r="C966" s="111"/>
      <c r="D966" s="111"/>
      <c r="E966" s="32"/>
      <c r="F966"/>
    </row>
    <row r="967" spans="1:6" s="33" customFormat="1" ht="16">
      <c r="A967" s="158"/>
      <c r="B967" s="148"/>
      <c r="C967" s="111"/>
      <c r="D967" s="111"/>
      <c r="E967" s="32"/>
      <c r="F967"/>
    </row>
    <row r="968" spans="1:6" s="33" customFormat="1" ht="16">
      <c r="A968" s="158"/>
      <c r="B968" s="148"/>
      <c r="C968" s="111"/>
      <c r="D968" s="111"/>
      <c r="E968" s="32"/>
      <c r="F968"/>
    </row>
    <row r="969" spans="1:6" s="33" customFormat="1" ht="16">
      <c r="A969" s="158"/>
      <c r="B969" s="148"/>
      <c r="C969" s="111"/>
      <c r="D969" s="111"/>
      <c r="E969" s="32"/>
      <c r="F969"/>
    </row>
    <row r="970" spans="1:6" s="33" customFormat="1" ht="16">
      <c r="A970" s="158"/>
      <c r="B970" s="148"/>
      <c r="C970" s="111"/>
      <c r="D970" s="111"/>
      <c r="E970" s="32"/>
      <c r="F970"/>
    </row>
    <row r="971" spans="1:6" s="33" customFormat="1" ht="16">
      <c r="A971" s="158"/>
      <c r="B971" s="148"/>
      <c r="C971" s="111"/>
      <c r="D971" s="111"/>
      <c r="E971" s="32"/>
      <c r="F971"/>
    </row>
    <row r="972" spans="1:6" s="33" customFormat="1" ht="16">
      <c r="A972" s="158"/>
      <c r="B972" s="148"/>
      <c r="C972" s="111"/>
      <c r="D972" s="111"/>
      <c r="E972" s="32"/>
      <c r="F972"/>
    </row>
    <row r="973" spans="1:6" s="33" customFormat="1" ht="16">
      <c r="A973" s="158"/>
      <c r="B973" s="148"/>
      <c r="C973" s="111"/>
      <c r="D973" s="111"/>
      <c r="E973" s="32"/>
      <c r="F973"/>
    </row>
    <row r="974" spans="1:6" s="33" customFormat="1" ht="16">
      <c r="A974" s="158"/>
      <c r="B974" s="148"/>
      <c r="C974" s="111"/>
      <c r="D974" s="111"/>
      <c r="E974" s="32"/>
      <c r="F974"/>
    </row>
    <row r="975" spans="1:6" s="33" customFormat="1" ht="16">
      <c r="A975" s="158"/>
      <c r="B975" s="148"/>
      <c r="C975" s="111"/>
      <c r="D975" s="111"/>
      <c r="E975" s="32"/>
      <c r="F975"/>
    </row>
    <row r="976" spans="1:6" s="33" customFormat="1" ht="16">
      <c r="A976" s="158"/>
      <c r="B976" s="148"/>
      <c r="C976" s="111"/>
      <c r="D976" s="111"/>
      <c r="E976" s="32"/>
      <c r="F976"/>
    </row>
    <row r="977" spans="1:6" s="33" customFormat="1" ht="16">
      <c r="A977" s="158"/>
      <c r="B977" s="148"/>
      <c r="C977" s="111"/>
      <c r="D977" s="111"/>
      <c r="E977" s="32"/>
      <c r="F977"/>
    </row>
    <row r="978" spans="1:6" s="33" customFormat="1" ht="16">
      <c r="A978" s="158"/>
      <c r="B978" s="148"/>
      <c r="C978" s="111"/>
      <c r="D978" s="111"/>
      <c r="E978" s="32"/>
      <c r="F978"/>
    </row>
    <row r="979" spans="1:6" s="33" customFormat="1" ht="16">
      <c r="A979" s="158"/>
      <c r="B979" s="148"/>
      <c r="C979" s="111"/>
      <c r="D979" s="111"/>
      <c r="E979" s="32"/>
      <c r="F979"/>
    </row>
    <row r="980" spans="1:6" s="33" customFormat="1" ht="16">
      <c r="A980" s="158"/>
      <c r="B980" s="148"/>
      <c r="C980" s="111"/>
      <c r="D980" s="111"/>
      <c r="E980" s="32"/>
      <c r="F980"/>
    </row>
    <row r="981" spans="1:6" s="33" customFormat="1" ht="16">
      <c r="A981" s="158"/>
      <c r="B981" s="148"/>
      <c r="C981" s="111"/>
      <c r="D981" s="111"/>
      <c r="E981" s="32"/>
      <c r="F981"/>
    </row>
    <row r="982" spans="1:6" s="33" customFormat="1" ht="16">
      <c r="A982" s="158"/>
      <c r="B982" s="148"/>
      <c r="C982" s="111"/>
      <c r="D982" s="111"/>
      <c r="E982" s="32"/>
      <c r="F982"/>
    </row>
    <row r="983" spans="1:6" s="33" customFormat="1" ht="16">
      <c r="A983" s="158"/>
      <c r="B983" s="148"/>
      <c r="C983" s="111"/>
      <c r="D983" s="111"/>
      <c r="E983" s="32"/>
      <c r="F983"/>
    </row>
    <row r="984" spans="1:6" s="33" customFormat="1" ht="16">
      <c r="A984" s="158"/>
      <c r="B984" s="148"/>
      <c r="C984" s="111"/>
      <c r="D984" s="111"/>
      <c r="E984" s="32"/>
      <c r="F984"/>
    </row>
    <row r="985" spans="1:6" s="33" customFormat="1" ht="16">
      <c r="A985" s="158"/>
      <c r="B985" s="148"/>
      <c r="C985" s="111"/>
      <c r="D985" s="111"/>
      <c r="E985" s="32"/>
      <c r="F985"/>
    </row>
    <row r="986" spans="1:6" s="33" customFormat="1" ht="16">
      <c r="A986" s="158"/>
      <c r="B986" s="148"/>
      <c r="C986" s="111"/>
      <c r="D986" s="111"/>
      <c r="E986" s="32"/>
      <c r="F986"/>
    </row>
    <row r="987" spans="1:6" s="33" customFormat="1" ht="16">
      <c r="A987" s="158"/>
      <c r="B987" s="148"/>
      <c r="C987" s="111"/>
      <c r="D987" s="111"/>
      <c r="E987" s="32"/>
      <c r="F987"/>
    </row>
    <row r="988" spans="1:6" s="33" customFormat="1" ht="16">
      <c r="A988" s="158"/>
      <c r="B988" s="148"/>
      <c r="C988" s="111"/>
      <c r="D988" s="111"/>
      <c r="E988" s="32"/>
      <c r="F988"/>
    </row>
    <row r="989" spans="1:6" s="33" customFormat="1" ht="16">
      <c r="A989" s="158"/>
      <c r="B989" s="148"/>
      <c r="C989" s="111"/>
      <c r="D989" s="111"/>
      <c r="E989" s="32"/>
      <c r="F989"/>
    </row>
    <row r="990" spans="1:6" s="33" customFormat="1" ht="16">
      <c r="A990" s="158"/>
      <c r="B990" s="148"/>
      <c r="C990" s="111"/>
      <c r="D990" s="111"/>
      <c r="E990" s="32"/>
      <c r="F990"/>
    </row>
    <row r="991" spans="1:6" s="33" customFormat="1" ht="16">
      <c r="A991" s="158"/>
      <c r="B991" s="148"/>
      <c r="C991" s="111"/>
      <c r="D991" s="111"/>
      <c r="E991" s="32"/>
      <c r="F991"/>
    </row>
    <row r="992" spans="1:6" s="33" customFormat="1" ht="16">
      <c r="A992" s="158"/>
      <c r="B992" s="148"/>
      <c r="C992" s="111"/>
      <c r="D992" s="111"/>
      <c r="E992" s="32"/>
      <c r="F992"/>
    </row>
    <row r="993" spans="1:6" s="33" customFormat="1" ht="16">
      <c r="A993" s="158"/>
      <c r="B993" s="148"/>
      <c r="C993" s="111"/>
      <c r="D993" s="111"/>
      <c r="E993" s="32"/>
      <c r="F993"/>
    </row>
    <row r="994" spans="1:6" s="33" customFormat="1" ht="16">
      <c r="A994" s="158"/>
      <c r="B994" s="148"/>
      <c r="C994" s="111"/>
      <c r="D994" s="111"/>
      <c r="E994" s="32"/>
      <c r="F994"/>
    </row>
    <row r="995" spans="1:6" s="33" customFormat="1" ht="16">
      <c r="A995" s="158"/>
      <c r="B995" s="148"/>
      <c r="C995" s="111"/>
      <c r="D995" s="111"/>
      <c r="E995" s="32"/>
      <c r="F995"/>
    </row>
    <row r="996" spans="1:6" s="33" customFormat="1" ht="16">
      <c r="A996" s="158"/>
      <c r="B996" s="148"/>
      <c r="C996" s="111"/>
      <c r="D996" s="111"/>
      <c r="E996" s="32"/>
      <c r="F996"/>
    </row>
    <row r="997" spans="1:6" s="33" customFormat="1" ht="16">
      <c r="A997" s="158"/>
      <c r="B997" s="148"/>
      <c r="C997" s="111"/>
      <c r="D997" s="111"/>
      <c r="E997" s="32"/>
      <c r="F997"/>
    </row>
    <row r="998" spans="1:6" s="33" customFormat="1" ht="16">
      <c r="A998" s="158"/>
      <c r="B998" s="148"/>
      <c r="C998" s="111"/>
      <c r="D998" s="111"/>
      <c r="E998" s="32"/>
      <c r="F998"/>
    </row>
    <row r="999" spans="1:6" s="33" customFormat="1" ht="16">
      <c r="A999" s="158"/>
      <c r="B999" s="148"/>
      <c r="C999" s="111"/>
      <c r="D999" s="111"/>
      <c r="E999" s="32"/>
      <c r="F999"/>
    </row>
    <row r="1000" spans="1:6" s="33" customFormat="1" ht="16">
      <c r="A1000" s="158"/>
      <c r="B1000" s="148"/>
      <c r="C1000" s="111"/>
      <c r="D1000" s="111"/>
      <c r="E1000" s="32"/>
      <c r="F1000"/>
    </row>
    <row r="1001" spans="1:6" ht="13.5" customHeight="1" thickBot="1">
      <c r="A1001" s="159"/>
      <c r="B1001" s="442" t="str">
        <f ca="1">OFFSET(L!$C$1,MATCH("General"&amp;"Cpy",L!$A:$A,0)-1,SL,,)</f>
        <v>© 2020 Responsible Minerals Initiative. All rights reserved.</v>
      </c>
      <c r="C1001" s="442"/>
      <c r="D1001" s="442"/>
      <c r="E1001" s="31"/>
    </row>
    <row r="1002" spans="1:6" ht="14"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baseColWidth="10" defaultColWidth="8.83203125" defaultRowHeight="13"/>
  <cols>
    <col min="1" max="1" width="9.1640625" style="227" bestFit="1" customWidth="1"/>
    <col min="2" max="2" width="42.83203125" style="227" customWidth="1"/>
    <col min="3" max="3" width="63.83203125" style="227" customWidth="1"/>
    <col min="4" max="4" width="25.6640625" style="227" customWidth="1"/>
    <col min="5" max="5" width="12.6640625" style="227" customWidth="1"/>
    <col min="6" max="6" width="12.6640625" style="228" customWidth="1"/>
    <col min="7" max="7" width="15.33203125" style="227" customWidth="1"/>
    <col min="8" max="8" width="23.83203125" style="227" customWidth="1"/>
    <col min="9" max="9" width="28.1640625" style="227" customWidth="1"/>
    <col min="10" max="10" width="48.1640625" style="227" hidden="1" customWidth="1"/>
    <col min="11" max="11" width="49.83203125" style="227" hidden="1" customWidth="1"/>
    <col min="12" max="13" width="49.83203125" style="227" customWidth="1"/>
    <col min="14" max="16384" width="8.83203125" style="227"/>
  </cols>
  <sheetData>
    <row r="1" spans="1:16" ht="168.75"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30" customFormat="1" ht="56">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4"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11" priority="21" stopIfTrue="1" operator="equal">
      <formula>"Yes"</formula>
    </cfRule>
  </conditionalFormatting>
  <conditionalFormatting sqref="K5">
    <cfRule type="cellIs" dxfId="10" priority="5" stopIfTrue="1" operator="equal">
      <formula>"Yes"</formula>
    </cfRule>
  </conditionalFormatting>
  <conditionalFormatting sqref="J293:J294">
    <cfRule type="cellIs" dxfId="9" priority="3" stopIfTrue="1" operator="equal">
      <formula>"Yes"</formula>
    </cfRule>
  </conditionalFormatting>
  <conditionalFormatting sqref="J353:J354">
    <cfRule type="cellIs" dxfId="8" priority="2" stopIfTrue="1" operator="equal">
      <formula>"Yes"</formula>
    </cfRule>
  </conditionalFormatting>
  <conditionalFormatting sqref="J484:J485">
    <cfRule type="cellIs" dxfId="7"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baseColWidth="10" defaultColWidth="8.83203125" defaultRowHeight="14"/>
  <cols>
    <col min="1" max="1" width="14.6640625" style="293" customWidth="1"/>
    <col min="2" max="2" width="14" style="293" customWidth="1"/>
    <col min="3" max="3" width="6.1640625" style="293" customWidth="1"/>
    <col min="4" max="4" width="56.1640625" style="293" customWidth="1"/>
    <col min="5" max="5" width="53.83203125" style="288" customWidth="1"/>
    <col min="6" max="6" width="54.1640625" style="293" customWidth="1"/>
    <col min="7" max="7" width="68.1640625" style="293" customWidth="1"/>
    <col min="8" max="8" width="49.1640625" style="293" customWidth="1"/>
    <col min="9" max="9" width="51.6640625" style="293" customWidth="1"/>
    <col min="10" max="10" width="50.1640625" style="293" customWidth="1"/>
    <col min="11" max="11" width="51.83203125" style="255" customWidth="1"/>
    <col min="12" max="12" width="66.83203125" style="326" customWidth="1"/>
    <col min="13" max="13" width="46.1640625" style="187" customWidth="1"/>
    <col min="14" max="15" width="8.83203125" style="187" customWidth="1"/>
    <col min="16" max="16384" width="8.83203125" style="187"/>
  </cols>
  <sheetData>
    <row r="1" spans="1:13" ht="15">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90">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ht="30">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409.6">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30">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6">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60">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8">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90">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32">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10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30">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10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60">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68">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40">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6">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60">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6">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66">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88">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44">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44">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80">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20">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3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8">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6">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56">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4">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12">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30">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96">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90">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60">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6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90">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10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50">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90">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8">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8">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6">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409.6">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120">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210">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40">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60">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5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98">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210">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80">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84">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20">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60">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ht="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30">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ht="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20">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30">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ht="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ht="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ht="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30">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ht="15">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30">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ht="15">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ht="15">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30">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ht="15">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ht="15">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30">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ht="15">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ht="15">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30">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30">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30">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ht="15">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30">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ht="15">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30">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30">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30">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ht="15">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ht="15">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90">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210">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6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9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90">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ht="15">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6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3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80">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6">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300">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50">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98">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70">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30">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30">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95">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20">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28">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328">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30">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80">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10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55">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2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ht="15">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30">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30">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ht="15">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60">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48">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60">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ht="15">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ht="15">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30">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30">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30">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30">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30">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4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30">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30">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30">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30">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30">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30">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30">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30">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30">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30">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2">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30">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6">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42">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8">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2">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42">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42">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30">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30">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6">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42">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8">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60">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30">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2">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30">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30">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30">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30">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30">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30">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30">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30">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30">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30">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30">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30">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30">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30">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30">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30">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30">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30">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30">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30">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30">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30">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30">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30">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30">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30">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2">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30">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30">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30">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30">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30">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30">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30">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30">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30">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30">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30">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30">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30">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30">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ht="15">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30">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60">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60">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30">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6">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ht="15">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30">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30">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30">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30">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60">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ht="15">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ht="15">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ht="15">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ht="15">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ht="15">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30">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30">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30">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30">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60">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60">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60">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60">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60">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60">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75">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75">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60">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60">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60">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120">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60">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60">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60">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60">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60">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1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1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30">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ht="15">
      <c r="A318" s="293" t="s">
        <v>1482</v>
      </c>
      <c r="B318" s="293" t="s">
        <v>496</v>
      </c>
      <c r="K318" s="296"/>
      <c r="L318" s="300"/>
      <c r="M318" s="293"/>
    </row>
    <row r="319" spans="1:13">
      <c r="K319" s="296"/>
      <c r="L319" s="300"/>
      <c r="M319" s="293"/>
    </row>
    <row r="320" spans="1:13" ht="90">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30">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30">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30">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30">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90">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Tom Ordway</cp:lastModifiedBy>
  <cp:lastPrinted>2015-04-21T20:47:43Z</cp:lastPrinted>
  <dcterms:created xsi:type="dcterms:W3CDTF">2010-06-21T21:00:23Z</dcterms:created>
  <dcterms:modified xsi:type="dcterms:W3CDTF">2020-07-10T13:53:20Z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