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92.168.1.25\place\AÑO 2022\APORTACIONES PROMOCIÓN DE LA CULTURA\INCENTIVOS AL SECTOR CULTURAL\CONVOCATORIAS\B784-22 EVENTOS AUDIOVISUALES GRAN FORMATO\"/>
    </mc:Choice>
  </mc:AlternateContent>
  <xr:revisionPtr revIDLastSave="0" documentId="13_ncr:1_{EC7A5C6C-F60D-4047-ADCA-9BCD5701C1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os identificativos" sheetId="1" r:id="rId1"/>
    <sheet name="Desviación gastos e ingresos" sheetId="2" r:id="rId2"/>
    <sheet name="Cuenta Justificativa" sheetId="3" r:id="rId3"/>
    <sheet name="Fuentes Financiación" sheetId="4" r:id="rId4"/>
    <sheet name="Hoja1" sheetId="5" r:id="rId5"/>
  </sheets>
  <definedNames>
    <definedName name="_xlnm.Print_Area" localSheetId="2">'Cuenta Justificativa'!$A$1:$K$396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2" l="1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6" i="2"/>
  <c r="D45" i="2"/>
  <c r="D44" i="2"/>
  <c r="D43" i="2"/>
  <c r="D42" i="2"/>
  <c r="D41" i="2"/>
  <c r="D38" i="2"/>
  <c r="D35" i="2"/>
  <c r="D34" i="2"/>
  <c r="D33" i="2"/>
  <c r="D32" i="2"/>
  <c r="D27" i="2"/>
  <c r="D26" i="2"/>
  <c r="D25" i="2"/>
  <c r="D24" i="2"/>
  <c r="D23" i="2"/>
  <c r="D22" i="2"/>
  <c r="D19" i="2"/>
  <c r="D18" i="2"/>
  <c r="D17" i="2"/>
  <c r="D15" i="2"/>
  <c r="D14" i="2"/>
  <c r="D13" i="2"/>
  <c r="D12" i="2"/>
  <c r="D9" i="2"/>
  <c r="D8" i="2"/>
  <c r="D7" i="2"/>
  <c r="D6" i="2"/>
  <c r="D5" i="2"/>
  <c r="D4" i="2"/>
  <c r="A30" i="2"/>
  <c r="A29" i="2"/>
  <c r="B64" i="2" l="1"/>
  <c r="B27" i="2"/>
  <c r="C27" i="2"/>
  <c r="A7" i="3" l="1"/>
  <c r="A8" i="3"/>
  <c r="A9" i="3"/>
  <c r="A10" i="3"/>
  <c r="D10" i="4"/>
  <c r="D11" i="4" s="1"/>
  <c r="B10" i="4"/>
  <c r="B11" i="4" s="1"/>
  <c r="E9" i="4"/>
  <c r="E8" i="4"/>
  <c r="E7" i="4"/>
  <c r="E6" i="4"/>
  <c r="E5" i="4"/>
  <c r="E3" i="4"/>
  <c r="J191" i="3"/>
  <c r="K191" i="3"/>
  <c r="I191" i="3"/>
  <c r="J148" i="3"/>
  <c r="K148" i="3"/>
  <c r="I148" i="3"/>
  <c r="J129" i="3"/>
  <c r="K129" i="3"/>
  <c r="I129" i="3"/>
  <c r="K393" i="3"/>
  <c r="J393" i="3"/>
  <c r="I393" i="3"/>
  <c r="A371" i="3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K364" i="3"/>
  <c r="J364" i="3"/>
  <c r="I364" i="3"/>
  <c r="A356" i="3"/>
  <c r="A357" i="3" s="1"/>
  <c r="A358" i="3" s="1"/>
  <c r="A359" i="3" s="1"/>
  <c r="A360" i="3" s="1"/>
  <c r="A361" i="3" s="1"/>
  <c r="A362" i="3" s="1"/>
  <c r="A363" i="3" s="1"/>
  <c r="A355" i="3"/>
  <c r="K349" i="3"/>
  <c r="J349" i="3"/>
  <c r="I349" i="3"/>
  <c r="A345" i="3"/>
  <c r="A346" i="3" s="1"/>
  <c r="A347" i="3" s="1"/>
  <c r="A348" i="3" s="1"/>
  <c r="K339" i="3"/>
  <c r="J339" i="3"/>
  <c r="I339" i="3"/>
  <c r="A335" i="3"/>
  <c r="A336" i="3" s="1"/>
  <c r="A337" i="3" s="1"/>
  <c r="A338" i="3" s="1"/>
  <c r="K329" i="3"/>
  <c r="J329" i="3"/>
  <c r="I329" i="3"/>
  <c r="A307" i="3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K301" i="3"/>
  <c r="J301" i="3"/>
  <c r="I301" i="3"/>
  <c r="A279" i="3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K273" i="3"/>
  <c r="J273" i="3"/>
  <c r="I273" i="3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51" i="3"/>
  <c r="K245" i="3"/>
  <c r="J245" i="3"/>
  <c r="I245" i="3"/>
  <c r="A223" i="3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K219" i="3"/>
  <c r="K246" i="3" s="1"/>
  <c r="J219" i="3"/>
  <c r="J246" i="3" s="1"/>
  <c r="I219" i="3"/>
  <c r="A197" i="3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K190" i="3"/>
  <c r="J190" i="3"/>
  <c r="I190" i="3"/>
  <c r="A186" i="3"/>
  <c r="A187" i="3" s="1"/>
  <c r="A188" i="3" s="1"/>
  <c r="A189" i="3" s="1"/>
  <c r="K182" i="3"/>
  <c r="J182" i="3"/>
  <c r="I182" i="3"/>
  <c r="A178" i="3"/>
  <c r="A179" i="3" s="1"/>
  <c r="A180" i="3" s="1"/>
  <c r="A181" i="3" s="1"/>
  <c r="K174" i="3"/>
  <c r="J174" i="3"/>
  <c r="I174" i="3"/>
  <c r="A170" i="3"/>
  <c r="A171" i="3" s="1"/>
  <c r="A172" i="3" s="1"/>
  <c r="A173" i="3" s="1"/>
  <c r="K166" i="3"/>
  <c r="J166" i="3"/>
  <c r="I166" i="3"/>
  <c r="A163" i="3"/>
  <c r="A164" i="3" s="1"/>
  <c r="A165" i="3" s="1"/>
  <c r="A162" i="3"/>
  <c r="K158" i="3"/>
  <c r="J158" i="3"/>
  <c r="I158" i="3"/>
  <c r="A155" i="3"/>
  <c r="A156" i="3" s="1"/>
  <c r="A157" i="3" s="1"/>
  <c r="A154" i="3"/>
  <c r="K147" i="3"/>
  <c r="J147" i="3"/>
  <c r="I147" i="3"/>
  <c r="A143" i="3"/>
  <c r="A144" i="3" s="1"/>
  <c r="A145" i="3" s="1"/>
  <c r="A146" i="3" s="1"/>
  <c r="K139" i="3"/>
  <c r="J139" i="3"/>
  <c r="I139" i="3"/>
  <c r="A136" i="3"/>
  <c r="A137" i="3" s="1"/>
  <c r="A138" i="3" s="1"/>
  <c r="A135" i="3"/>
  <c r="K128" i="3"/>
  <c r="J128" i="3"/>
  <c r="I128" i="3"/>
  <c r="A124" i="3"/>
  <c r="A125" i="3" s="1"/>
  <c r="A126" i="3" s="1"/>
  <c r="A127" i="3" s="1"/>
  <c r="K120" i="3"/>
  <c r="J120" i="3"/>
  <c r="I120" i="3"/>
  <c r="A115" i="3"/>
  <c r="A116" i="3" s="1"/>
  <c r="A117" i="3" s="1"/>
  <c r="A118" i="3" s="1"/>
  <c r="A119" i="3" s="1"/>
  <c r="K111" i="3"/>
  <c r="J111" i="3"/>
  <c r="I111" i="3"/>
  <c r="A104" i="3"/>
  <c r="A105" i="3" s="1"/>
  <c r="A106" i="3" s="1"/>
  <c r="A107" i="3" s="1"/>
  <c r="A108" i="3" s="1"/>
  <c r="A109" i="3" s="1"/>
  <c r="A110" i="3" s="1"/>
  <c r="K97" i="3"/>
  <c r="J97" i="3"/>
  <c r="I97" i="3"/>
  <c r="A94" i="3"/>
  <c r="A95" i="3" s="1"/>
  <c r="A96" i="3" s="1"/>
  <c r="A93" i="3"/>
  <c r="K89" i="3"/>
  <c r="J89" i="3"/>
  <c r="I89" i="3"/>
  <c r="A86" i="3"/>
  <c r="A87" i="3" s="1"/>
  <c r="A88" i="3" s="1"/>
  <c r="A85" i="3"/>
  <c r="K81" i="3"/>
  <c r="J81" i="3"/>
  <c r="I81" i="3"/>
  <c r="A73" i="3"/>
  <c r="A74" i="3" s="1"/>
  <c r="A75" i="3" s="1"/>
  <c r="A76" i="3" s="1"/>
  <c r="A77" i="3" s="1"/>
  <c r="A78" i="3" s="1"/>
  <c r="A79" i="3" s="1"/>
  <c r="A80" i="3" s="1"/>
  <c r="A72" i="3"/>
  <c r="K68" i="3"/>
  <c r="J68" i="3"/>
  <c r="I68" i="3"/>
  <c r="A60" i="3"/>
  <c r="A61" i="3" s="1"/>
  <c r="A62" i="3" s="1"/>
  <c r="A63" i="3" s="1"/>
  <c r="A64" i="3" s="1"/>
  <c r="A65" i="3" s="1"/>
  <c r="A66" i="3" s="1"/>
  <c r="A67" i="3" s="1"/>
  <c r="A59" i="3"/>
  <c r="K55" i="3"/>
  <c r="J55" i="3"/>
  <c r="I55" i="3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K29" i="3"/>
  <c r="J29" i="3"/>
  <c r="J98" i="3" s="1"/>
  <c r="I29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E78" i="2"/>
  <c r="B78" i="2"/>
  <c r="C64" i="2"/>
  <c r="C34" i="2"/>
  <c r="B34" i="2"/>
  <c r="C19" i="2"/>
  <c r="B19" i="2"/>
  <c r="C15" i="2"/>
  <c r="B15" i="2"/>
  <c r="C10" i="2"/>
  <c r="B10" i="2"/>
  <c r="D10" i="2" s="1"/>
  <c r="B47" i="2" l="1"/>
  <c r="C47" i="2"/>
  <c r="C65" i="2" s="1"/>
  <c r="C28" i="2" s="1"/>
  <c r="I98" i="3"/>
  <c r="E11" i="4"/>
  <c r="E10" i="4"/>
  <c r="I246" i="3"/>
  <c r="K98" i="3"/>
  <c r="K366" i="3" s="1"/>
  <c r="K395" i="3" s="1"/>
  <c r="J366" i="3"/>
  <c r="J395" i="3" s="1"/>
  <c r="B65" i="2" l="1"/>
  <c r="B28" i="2" s="1"/>
  <c r="B29" i="2" s="1"/>
  <c r="D47" i="2"/>
  <c r="C39" i="2"/>
  <c r="C40" i="2" s="1"/>
  <c r="C36" i="2"/>
  <c r="C37" i="2" s="1"/>
  <c r="C29" i="2"/>
  <c r="I366" i="3"/>
  <c r="I395" i="3" s="1"/>
  <c r="D65" i="2" l="1"/>
  <c r="D66" i="2" s="1"/>
  <c r="C67" i="2" s="1"/>
  <c r="B39" i="2"/>
  <c r="B40" i="2" s="1"/>
  <c r="B36" i="2"/>
  <c r="B37" i="2" s="1"/>
  <c r="B30" i="2"/>
  <c r="C30" i="2"/>
</calcChain>
</file>

<file path=xl/sharedStrings.xml><?xml version="1.0" encoding="utf-8"?>
<sst xmlns="http://schemas.openxmlformats.org/spreadsheetml/2006/main" count="898" uniqueCount="127">
  <si>
    <t xml:space="preserve">DATOS A CUMPLIMENTAR POR LA ENTIDAD </t>
  </si>
  <si>
    <t xml:space="preserve">EXPEDIENTE: </t>
  </si>
  <si>
    <t>DATOS DE LA PROMOTORA</t>
  </si>
  <si>
    <t>NIF:</t>
  </si>
  <si>
    <t>Razón social:</t>
  </si>
  <si>
    <t>DATOS DE LA PERSONA REPRESENTANTE (EN SU CASO)</t>
  </si>
  <si>
    <t>Tipo de documento:</t>
  </si>
  <si>
    <t>Documento:</t>
  </si>
  <si>
    <t>Nombre:</t>
  </si>
  <si>
    <t>Primer apellido:</t>
  </si>
  <si>
    <t>Segundo apellido:</t>
  </si>
  <si>
    <t>En calidad de:</t>
  </si>
  <si>
    <t>1. ANÁLISIS DE LA DESVIACIÓN PRESUPUESTARIA SOBRE LOS GASTOS</t>
  </si>
  <si>
    <t>CONCEPTO</t>
  </si>
  <si>
    <t>PRESUPUESTO (Anexo IV)</t>
  </si>
  <si>
    <t>GASTO EJECUTADO</t>
  </si>
  <si>
    <t xml:space="preserve">DIFERENCIA  </t>
  </si>
  <si>
    <t>1. Gastos en infraestructura para la celebración del evento</t>
  </si>
  <si>
    <t>a. Gastos de alquiler de espacios y equipamiento técnico</t>
  </si>
  <si>
    <t>b. Gastos de servicios técnicos y profesionales</t>
  </si>
  <si>
    <t>c. Gastos de alquiler de uso de plataformas virtuales</t>
  </si>
  <si>
    <t>d. Gastos por el alojamiento virtual de contenidos</t>
  </si>
  <si>
    <t>e. Gastos de la prima de la póliza del seguro de responsabilidad civil para el evento</t>
  </si>
  <si>
    <t>f. Gastos de la prima de la póliza de seguro de cancelación del evento o actividad</t>
  </si>
  <si>
    <t>2.       Gastos de películas</t>
  </si>
  <si>
    <t>a. Gastos de derechos de exhibición</t>
  </si>
  <si>
    <t>b. Gastos de transporte de copias</t>
  </si>
  <si>
    <t>c. Gastos de subtitulados de copias</t>
  </si>
  <si>
    <t xml:space="preserve">                                                               Total Concepto 2</t>
  </si>
  <si>
    <t xml:space="preserve">3.       Publicaciones </t>
  </si>
  <si>
    <t>a. Gastos de edición de catálogo</t>
  </si>
  <si>
    <t>b. Gastos de edición de folletos o similar</t>
  </si>
  <si>
    <t xml:space="preserve">                                                             Total Concepto 3</t>
  </si>
  <si>
    <t>4.       Comunicación y publicidad</t>
  </si>
  <si>
    <t>a. Gastos de contratación de agentes de prensa y de comunicación</t>
  </si>
  <si>
    <t>b. Gastos de diseño y producicón de materiales de difusión</t>
  </si>
  <si>
    <t>c. Gastos de contratación de personal técnico, alquiler de espacio y material técnico para acciones de prensa y comunicación</t>
  </si>
  <si>
    <t>d. Gastos de campañas publicitarias</t>
  </si>
  <si>
    <t>e. Gastos de diseño y producción de materiales publicitarios</t>
  </si>
  <si>
    <t xml:space="preserve">                                                            Total Concepto 4</t>
  </si>
  <si>
    <t xml:space="preserve">5.       Desplazamientos y alojamientos </t>
  </si>
  <si>
    <t>a. Gastos de desplazamiento en medios de transporte colectivo en clase turista, económica o similar</t>
  </si>
  <si>
    <t>b. Gastos de alojamiento</t>
  </si>
  <si>
    <t xml:space="preserve">                                                            Total Concepto 5</t>
  </si>
  <si>
    <t>7. Gastos de contratación de azafatos/as, presentadores, moderadores, intervinientes, artistas o similar durante la celebración del evento</t>
  </si>
  <si>
    <t>8. Honorarios de especialistas intervinientes, artistas o similar durante la celebración del evento</t>
  </si>
  <si>
    <t>10. Premios o galardones oficiales: fabricación de estatuillas, galardones o similares</t>
  </si>
  <si>
    <t>11.   Gastos de implantación de medidas de seguridad higiénico – sanitarias COVID-19</t>
  </si>
  <si>
    <t xml:space="preserve">                                Total Presupuesto de Patrocinio</t>
  </si>
  <si>
    <t>12. Otros gastos del evento (hasta el coste total)</t>
  </si>
  <si>
    <t xml:space="preserve">                                                               Total Otros gastos</t>
  </si>
  <si>
    <t>COSTE TOTAL</t>
  </si>
  <si>
    <t xml:space="preserve">                                                               Total Concepto 1</t>
  </si>
  <si>
    <t>2. ANÁLISIS DE LA DESVIACIÓN PRESUPUESTARIA SOBRE LOS INGRESOS</t>
  </si>
  <si>
    <t>CONCEPTO INGRESOS PREVISTOS (Anexo IV)</t>
  </si>
  <si>
    <t>Importe</t>
  </si>
  <si>
    <t>CONCEPTO VENTAS REALIZADAS</t>
  </si>
  <si>
    <t>TOTAL</t>
  </si>
  <si>
    <t>1. GASTOS EN INFRAESTRUCTURA PARA LA CELEBRACIÓN DEL EVENTO</t>
  </si>
  <si>
    <t>Nº</t>
  </si>
  <si>
    <t xml:space="preserve">Número factura </t>
  </si>
  <si>
    <t>Fecha factura</t>
  </si>
  <si>
    <t>Forma de pago</t>
  </si>
  <si>
    <t>Fecha de pago</t>
  </si>
  <si>
    <t>Proveedor</t>
  </si>
  <si>
    <t>CIF / NIF proveedor</t>
  </si>
  <si>
    <t xml:space="preserve">Concepto factura </t>
  </si>
  <si>
    <t xml:space="preserve">Importe bruto </t>
  </si>
  <si>
    <t>Impuesto soportado (IGIC / IVA)</t>
  </si>
  <si>
    <t>Importe total de la factura</t>
  </si>
  <si>
    <t xml:space="preserve"> </t>
  </si>
  <si>
    <t>Total</t>
  </si>
  <si>
    <t>f. Gastos para la prima de la póliza de seguro de cancelación del evento o actividad</t>
  </si>
  <si>
    <t>TOTAL CONCEPTO 1</t>
  </si>
  <si>
    <t>2. GASTOS DE PELÍCULAS</t>
  </si>
  <si>
    <t>TOTAL CONCEPTO 2</t>
  </si>
  <si>
    <t>3. PUBLICACIONES</t>
  </si>
  <si>
    <t>b. Gatos de edición de folletos o similar</t>
  </si>
  <si>
    <t>TOTAL CONCEPTO 3</t>
  </si>
  <si>
    <t>4. COMUNICACIÓN Y PUBLICIDAD</t>
  </si>
  <si>
    <t>TOTAL CONCEPTO 4</t>
  </si>
  <si>
    <t>5. DESPLAZAMIENTOS Y ALOJAMIENTOS</t>
  </si>
  <si>
    <t>TOTAL CONCEPTO 5</t>
  </si>
  <si>
    <t>6. GASTOS DE PRODUCCIÓN (Límite 30% del total del presupuesto)</t>
  </si>
  <si>
    <t>7. GASTOS DE CONTRATACIÓN DE PERSONAL (del empresario hasta el 20% de la cuantía adjudicada; durante el evento: azafatos/as, presentadores, moderadores, intervinientes, artistas o similar)</t>
  </si>
  <si>
    <t>8. HONORARIOS DE ESPECIALISTAS, ARTISTAS O SIMILIAR</t>
  </si>
  <si>
    <t>9. GASTOS DE EXPERTOS ASESORES</t>
  </si>
  <si>
    <t>10. PREMIOS O GALARDONES</t>
  </si>
  <si>
    <t>11. GASTOS DE IMPLANTACIÓN DE MEDIDAS DE SEGURIDAD HIGIÉNICO-SANITARIAS COVID-19</t>
  </si>
  <si>
    <t>TOTAL PRESUPUESTO DE PATROCINIO EJECUTADO</t>
  </si>
  <si>
    <t>DESVIACIÓN</t>
  </si>
  <si>
    <t>FUENTES DE FINANCIACIÓN PREVISTAS 
(ANEXO IV)</t>
  </si>
  <si>
    <t>FUENTES DE FINANCIACIÓN RECIBIDAS</t>
  </si>
  <si>
    <t>OTRAS FUENTES DE FINANCIACIÓN PREVISTAS</t>
  </si>
  <si>
    <t>OTRAS FUENTES DE FINANCIACIÓN RECIBIDAS</t>
  </si>
  <si>
    <t>Cabildos</t>
  </si>
  <si>
    <t xml:space="preserve">Ayuntamientos </t>
  </si>
  <si>
    <t>Otros organismos públicos</t>
  </si>
  <si>
    <t xml:space="preserve">Financiación entidades privadas </t>
  </si>
  <si>
    <t xml:space="preserve">Financiación propia </t>
  </si>
  <si>
    <t>Total otras fuentes de financiación</t>
  </si>
  <si>
    <t xml:space="preserve">TOTAL </t>
  </si>
  <si>
    <t>Patrocinio solicitado a ICDC</t>
  </si>
  <si>
    <t>Patrocinio adjudicado por ICDC</t>
  </si>
  <si>
    <t>3. CUENTA JUSTIFICATIVA DE GASTOS</t>
  </si>
  <si>
    <t>4. FUENTES DE FINANCIACIÓN DEL EVENTO</t>
  </si>
  <si>
    <t>Desglose Cabildos</t>
  </si>
  <si>
    <t>Desglose Ayuntamientos</t>
  </si>
  <si>
    <t>Desglose Otros organismos públicos</t>
  </si>
  <si>
    <t xml:space="preserve">Nombre </t>
  </si>
  <si>
    <t>Nombre</t>
  </si>
  <si>
    <t>Desglose entidades privadas</t>
  </si>
  <si>
    <t xml:space="preserve">9.  Gastos de expertos en asesoría laboral, legal, fiscal o contable, auditores de cuentas y/o consultoras </t>
  </si>
  <si>
    <t>ANEXO VI - MEMORIA ECONÓMICA JUSTIFICATIVA</t>
  </si>
  <si>
    <t>Nacional</t>
  </si>
  <si>
    <t>Internacional</t>
  </si>
  <si>
    <r>
      <rPr>
        <b/>
        <sz val="11"/>
        <color theme="1"/>
        <rFont val="Times New Roman"/>
        <family val="1"/>
      </rPr>
      <t xml:space="preserve">Porcentaje de concepto 4 sobre el total. </t>
    </r>
    <r>
      <rPr>
        <sz val="11"/>
        <color theme="1"/>
        <rFont val="Times New Roman"/>
        <family val="1"/>
      </rPr>
      <t>Según la Base quinta, será obligatorio destinar a este concepto un mínimo del 15% en eventos de ámbito nacional, o un mínimo del 18 en caso de ámbito internacional.</t>
    </r>
  </si>
  <si>
    <t>6. II Gastos de personal con los límites previstos en la Base séptima</t>
  </si>
  <si>
    <t>6. I Gastos de producción del evento con límites previstos en la Base séptima</t>
  </si>
  <si>
    <r>
      <rPr>
        <b/>
        <sz val="11"/>
        <color theme="1"/>
        <rFont val="Times New Roman"/>
        <family val="1"/>
      </rPr>
      <t xml:space="preserve">Porcentaje de concepto 6I sobre el total. </t>
    </r>
    <r>
      <rPr>
        <sz val="11"/>
        <color theme="1"/>
        <rFont val="Times New Roman"/>
        <family val="1"/>
      </rPr>
      <t xml:space="preserve">Según la Base séptima, no se puede superar en este concepto el 30% del total. </t>
    </r>
  </si>
  <si>
    <r>
      <rPr>
        <b/>
        <sz val="11"/>
        <color theme="1"/>
        <rFont val="Times New Roman"/>
        <family val="1"/>
      </rPr>
      <t xml:space="preserve">Porcentaje de concepto 6II sobre el total. </t>
    </r>
    <r>
      <rPr>
        <sz val="11"/>
        <color theme="1"/>
        <rFont val="Times New Roman"/>
        <family val="1"/>
      </rPr>
      <t xml:space="preserve">Según la Base quinta, no se puede superar en este concepto el 20% del total. </t>
    </r>
  </si>
  <si>
    <t>¿Se respeta el porcentaje del concepto 6 II exigido en la convocatoria?</t>
  </si>
  <si>
    <t>¿Se respeta el porcentaje del concepto 6 I exigido en la convocatoria?</t>
  </si>
  <si>
    <t>6. III Cuotas del empresario autónomo relacionadas con el evento y la actividad (solo desde tres meses antes de la actividad y hasta su final)</t>
  </si>
  <si>
    <t>Desviación de Gasto ejecutado en relación con el presupuesto</t>
  </si>
  <si>
    <t>¿Se respeta el porcentaje de desviación máxima del 15% que indica la convocatoria?</t>
  </si>
  <si>
    <r>
      <t>Ámbito del evento:</t>
    </r>
    <r>
      <rPr>
        <b/>
        <sz val="11"/>
        <color theme="4" tint="-0.499984740745262"/>
        <rFont val="Times New Roman"/>
        <family val="1"/>
      </rPr>
      <t xml:space="preserve"> seleccione una de las dos opciones: "Nacional" o "Internacional"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</si>
</sst>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1"/>
      <color theme="8" tint="-0.249977111117893"/>
      <name val="Times New Roman"/>
      <family val="1"/>
    </font>
    <font>
      <b/>
      <sz val="12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4" xfId="0" applyFont="1" applyBorder="1" applyProtection="1">
      <protection locked="0"/>
    </xf>
    <xf numFmtId="44" fontId="8" fillId="3" borderId="11" xfId="1" applyFont="1" applyFill="1" applyBorder="1" applyAlignment="1" applyProtection="1">
      <alignment horizontal="right" vertical="center" wrapText="1"/>
      <protection locked="0"/>
    </xf>
    <xf numFmtId="44" fontId="8" fillId="3" borderId="24" xfId="1" applyFont="1" applyFill="1" applyBorder="1" applyAlignment="1" applyProtection="1">
      <alignment horizontal="right" vertical="center" wrapText="1"/>
      <protection locked="0"/>
    </xf>
    <xf numFmtId="44" fontId="8" fillId="3" borderId="65" xfId="1" applyFont="1" applyFill="1" applyBorder="1" applyAlignment="1" applyProtection="1">
      <alignment horizontal="right" vertical="center" wrapText="1"/>
      <protection locked="0"/>
    </xf>
    <xf numFmtId="44" fontId="8" fillId="3" borderId="20" xfId="1" applyFont="1" applyFill="1" applyBorder="1" applyAlignment="1" applyProtection="1">
      <alignment horizontal="right" vertical="center" wrapText="1"/>
      <protection locked="0"/>
    </xf>
    <xf numFmtId="0" fontId="12" fillId="2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14" fontId="14" fillId="0" borderId="23" xfId="0" applyNumberFormat="1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44" fontId="14" fillId="0" borderId="23" xfId="1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14" fontId="14" fillId="0" borderId="18" xfId="0" applyNumberFormat="1" applyFont="1" applyBorder="1" applyAlignment="1" applyProtection="1">
      <alignment vertical="center" wrapText="1"/>
      <protection locked="0"/>
    </xf>
    <xf numFmtId="44" fontId="14" fillId="0" borderId="18" xfId="1" applyFont="1" applyBorder="1" applyAlignment="1" applyProtection="1">
      <alignment vertical="center" wrapText="1"/>
      <protection locked="0"/>
    </xf>
    <xf numFmtId="0" fontId="12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vertical="center" wrapText="1"/>
    </xf>
    <xf numFmtId="165" fontId="14" fillId="0" borderId="55" xfId="0" applyNumberFormat="1" applyFont="1" applyBorder="1" applyAlignment="1">
      <alignment vertical="center" wrapText="1"/>
    </xf>
    <xf numFmtId="44" fontId="14" fillId="0" borderId="23" xfId="1" applyFont="1" applyBorder="1" applyAlignment="1" applyProtection="1">
      <alignment horizontal="right" vertical="center" wrapText="1"/>
      <protection locked="0"/>
    </xf>
    <xf numFmtId="44" fontId="14" fillId="0" borderId="18" xfId="1" applyFont="1" applyBorder="1" applyAlignment="1" applyProtection="1">
      <alignment horizontal="right" vertical="center" wrapText="1"/>
      <protection locked="0"/>
    </xf>
    <xf numFmtId="0" fontId="12" fillId="0" borderId="56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 wrapText="1"/>
    </xf>
    <xf numFmtId="165" fontId="14" fillId="0" borderId="40" xfId="0" applyNumberFormat="1" applyFont="1" applyBorder="1" applyAlignment="1">
      <alignment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165" fontId="12" fillId="4" borderId="4" xfId="0" applyNumberFormat="1" applyFont="1" applyFill="1" applyBorder="1" applyAlignment="1">
      <alignment vertical="center" wrapText="1"/>
    </xf>
    <xf numFmtId="44" fontId="14" fillId="0" borderId="10" xfId="1" applyFont="1" applyFill="1" applyBorder="1" applyAlignment="1" applyProtection="1">
      <alignment horizontal="center" vertical="center" wrapText="1"/>
      <protection locked="0"/>
    </xf>
    <xf numFmtId="44" fontId="14" fillId="0" borderId="11" xfId="1" applyFont="1" applyFill="1" applyBorder="1" applyAlignment="1" applyProtection="1">
      <alignment horizontal="center" vertical="center" wrapText="1"/>
      <protection locked="0"/>
    </xf>
    <xf numFmtId="44" fontId="14" fillId="3" borderId="10" xfId="1" applyFont="1" applyFill="1" applyBorder="1" applyAlignment="1" applyProtection="1">
      <alignment horizontal="center" vertical="center" wrapText="1"/>
      <protection locked="0"/>
    </xf>
    <xf numFmtId="44" fontId="14" fillId="3" borderId="11" xfId="1" applyFont="1" applyFill="1" applyBorder="1" applyAlignment="1" applyProtection="1">
      <alignment horizontal="center" vertical="center" wrapText="1"/>
      <protection locked="0"/>
    </xf>
    <xf numFmtId="44" fontId="14" fillId="3" borderId="16" xfId="1" applyFont="1" applyFill="1" applyBorder="1" applyAlignment="1" applyProtection="1">
      <alignment horizontal="center" vertical="center" wrapText="1"/>
      <protection locked="0"/>
    </xf>
    <xf numFmtId="44" fontId="14" fillId="3" borderId="23" xfId="1" applyFont="1" applyFill="1" applyBorder="1" applyAlignment="1" applyProtection="1">
      <alignment horizontal="center" vertical="center" wrapText="1"/>
      <protection locked="0"/>
    </xf>
    <xf numFmtId="44" fontId="14" fillId="3" borderId="24" xfId="1" applyFont="1" applyFill="1" applyBorder="1" applyAlignment="1" applyProtection="1">
      <alignment horizontal="center" vertical="center" wrapText="1"/>
      <protection locked="0"/>
    </xf>
    <xf numFmtId="44" fontId="14" fillId="0" borderId="0" xfId="1" applyFont="1" applyFill="1" applyBorder="1" applyAlignment="1">
      <alignment horizontal="center" vertical="center" wrapText="1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5" fillId="5" borderId="20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5" fillId="8" borderId="22" xfId="0" applyFont="1" applyFill="1" applyBorder="1" applyAlignment="1">
      <alignment horizontal="justify" vertical="center" wrapText="1"/>
    </xf>
    <xf numFmtId="0" fontId="5" fillId="5" borderId="25" xfId="0" applyFont="1" applyFill="1" applyBorder="1" applyAlignment="1">
      <alignment horizontal="left" vertical="center" wrapText="1"/>
    </xf>
    <xf numFmtId="164" fontId="14" fillId="3" borderId="20" xfId="1" applyNumberFormat="1" applyFont="1" applyFill="1" applyBorder="1" applyAlignment="1" applyProtection="1">
      <alignment horizontal="right" vertical="center" wrapText="1"/>
      <protection locked="0"/>
    </xf>
    <xf numFmtId="44" fontId="14" fillId="3" borderId="43" xfId="1" applyFont="1" applyFill="1" applyBorder="1" applyAlignment="1" applyProtection="1">
      <alignment horizontal="right" vertical="center" wrapText="1"/>
      <protection locked="0"/>
    </xf>
    <xf numFmtId="44" fontId="14" fillId="3" borderId="45" xfId="1" applyFont="1" applyFill="1" applyBorder="1" applyAlignment="1" applyProtection="1">
      <alignment horizontal="right" vertical="center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justify" vertical="center" wrapText="1"/>
    </xf>
    <xf numFmtId="164" fontId="14" fillId="5" borderId="0" xfId="1" applyNumberFormat="1" applyFont="1" applyFill="1" applyBorder="1" applyAlignment="1" applyProtection="1">
      <alignment horizontal="center" vertical="center" wrapText="1"/>
    </xf>
    <xf numFmtId="164" fontId="14" fillId="5" borderId="7" xfId="1" applyNumberFormat="1" applyFont="1" applyFill="1" applyBorder="1" applyAlignment="1" applyProtection="1">
      <alignment horizontal="center" vertical="center" wrapText="1"/>
    </xf>
    <xf numFmtId="44" fontId="14" fillId="6" borderId="8" xfId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5" fillId="8" borderId="17" xfId="0" applyFont="1" applyFill="1" applyBorder="1" applyAlignment="1">
      <alignment horizontal="justify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12" fillId="4" borderId="35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center" vertical="center" wrapText="1"/>
    </xf>
    <xf numFmtId="164" fontId="5" fillId="4" borderId="38" xfId="0" applyNumberFormat="1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44" fontId="5" fillId="4" borderId="48" xfId="1" applyFont="1" applyFill="1" applyBorder="1" applyAlignment="1" applyProtection="1">
      <alignment vertical="center" wrapText="1"/>
    </xf>
    <xf numFmtId="44" fontId="5" fillId="8" borderId="49" xfId="1" applyFont="1" applyFill="1" applyBorder="1" applyAlignment="1" applyProtection="1">
      <alignment vertical="center" wrapText="1"/>
    </xf>
    <xf numFmtId="44" fontId="12" fillId="8" borderId="33" xfId="1" applyFont="1" applyFill="1" applyBorder="1" applyAlignment="1" applyProtection="1">
      <alignment horizontal="center" vertical="center" wrapText="1"/>
    </xf>
    <xf numFmtId="44" fontId="12" fillId="8" borderId="34" xfId="1" applyFont="1" applyFill="1" applyBorder="1" applyAlignment="1" applyProtection="1">
      <alignment horizontal="center" vertical="center" wrapText="1"/>
    </xf>
    <xf numFmtId="44" fontId="12" fillId="4" borderId="36" xfId="1" applyFont="1" applyFill="1" applyBorder="1" applyAlignment="1" applyProtection="1">
      <alignment horizontal="center" vertical="center" wrapText="1"/>
    </xf>
    <xf numFmtId="44" fontId="12" fillId="4" borderId="37" xfId="1" applyFont="1" applyFill="1" applyBorder="1" applyAlignment="1" applyProtection="1">
      <alignment horizontal="center" vertical="center" wrapText="1"/>
    </xf>
    <xf numFmtId="44" fontId="14" fillId="7" borderId="12" xfId="1" applyFont="1" applyFill="1" applyBorder="1" applyAlignment="1" applyProtection="1">
      <alignment horizontal="center" vertical="center" wrapText="1"/>
    </xf>
    <xf numFmtId="44" fontId="14" fillId="7" borderId="13" xfId="1" applyFont="1" applyFill="1" applyBorder="1" applyAlignment="1" applyProtection="1">
      <alignment horizontal="center" vertical="center" wrapText="1"/>
    </xf>
    <xf numFmtId="44" fontId="14" fillId="6" borderId="13" xfId="1" applyFont="1" applyFill="1" applyBorder="1" applyAlignment="1" applyProtection="1">
      <alignment horizontal="center" vertical="center" wrapText="1"/>
    </xf>
    <xf numFmtId="44" fontId="14" fillId="9" borderId="13" xfId="1" applyFont="1" applyFill="1" applyBorder="1" applyAlignment="1" applyProtection="1">
      <alignment horizontal="center" vertical="center" wrapText="1"/>
    </xf>
    <xf numFmtId="44" fontId="14" fillId="8" borderId="10" xfId="1" applyFont="1" applyFill="1" applyBorder="1" applyAlignment="1" applyProtection="1">
      <alignment horizontal="center" vertical="center" wrapText="1"/>
    </xf>
    <xf numFmtId="44" fontId="14" fillId="6" borderId="29" xfId="1" applyFont="1" applyFill="1" applyBorder="1" applyAlignment="1" applyProtection="1">
      <alignment horizontal="center" vertical="center" wrapText="1"/>
    </xf>
    <xf numFmtId="44" fontId="14" fillId="7" borderId="24" xfId="1" applyFont="1" applyFill="1" applyBorder="1" applyAlignment="1" applyProtection="1">
      <alignment horizontal="center" vertical="center" wrapText="1"/>
    </xf>
    <xf numFmtId="44" fontId="12" fillId="8" borderId="18" xfId="1" applyFont="1" applyFill="1" applyBorder="1" applyAlignment="1" applyProtection="1">
      <alignment horizontal="center" vertical="center" wrapText="1"/>
    </xf>
    <xf numFmtId="44" fontId="12" fillId="8" borderId="19" xfId="1" applyFont="1" applyFill="1" applyBorder="1" applyAlignment="1" applyProtection="1">
      <alignment horizontal="center" vertical="center" wrapText="1"/>
    </xf>
    <xf numFmtId="164" fontId="14" fillId="5" borderId="21" xfId="1" applyNumberFormat="1" applyFont="1" applyFill="1" applyBorder="1" applyAlignment="1" applyProtection="1">
      <alignment horizontal="center" vertical="center" wrapText="1"/>
    </xf>
    <xf numFmtId="164" fontId="14" fillId="5" borderId="13" xfId="1" applyNumberFormat="1" applyFont="1" applyFill="1" applyBorder="1" applyAlignment="1" applyProtection="1">
      <alignment horizontal="center" vertical="center" wrapText="1"/>
    </xf>
    <xf numFmtId="44" fontId="12" fillId="8" borderId="23" xfId="1" applyFont="1" applyFill="1" applyBorder="1" applyAlignment="1" applyProtection="1">
      <alignment horizontal="center" vertical="center" wrapText="1"/>
    </xf>
    <xf numFmtId="44" fontId="12" fillId="8" borderId="10" xfId="1" applyFont="1" applyFill="1" applyBorder="1" applyAlignment="1" applyProtection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165" fontId="14" fillId="0" borderId="4" xfId="0" applyNumberFormat="1" applyFont="1" applyBorder="1" applyAlignment="1">
      <alignment vertical="center" wrapText="1"/>
    </xf>
    <xf numFmtId="165" fontId="14" fillId="0" borderId="40" xfId="0" applyNumberFormat="1" applyFont="1" applyBorder="1" applyAlignment="1">
      <alignment horizontal="right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vertical="center" wrapText="1"/>
    </xf>
    <xf numFmtId="165" fontId="14" fillId="4" borderId="40" xfId="0" applyNumberFormat="1" applyFont="1" applyFill="1" applyBorder="1" applyAlignment="1">
      <alignment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165" fontId="5" fillId="4" borderId="61" xfId="0" applyNumberFormat="1" applyFont="1" applyFill="1" applyBorder="1"/>
    <xf numFmtId="165" fontId="14" fillId="4" borderId="55" xfId="0" applyNumberFormat="1" applyFont="1" applyFill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" fillId="12" borderId="62" xfId="0" applyFont="1" applyFill="1" applyBorder="1" applyAlignment="1">
      <alignment vertical="center" wrapText="1"/>
    </xf>
    <xf numFmtId="0" fontId="4" fillId="0" borderId="64" xfId="0" applyFont="1" applyBorder="1" applyAlignment="1">
      <alignment horizontal="justify" vertical="center" wrapText="1"/>
    </xf>
    <xf numFmtId="44" fontId="6" fillId="8" borderId="69" xfId="1" applyFont="1" applyFill="1" applyBorder="1" applyAlignment="1" applyProtection="1">
      <alignment vertical="center" wrapText="1"/>
    </xf>
    <xf numFmtId="0" fontId="4" fillId="0" borderId="5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left" vertical="center" wrapText="1"/>
    </xf>
    <xf numFmtId="0" fontId="4" fillId="10" borderId="70" xfId="0" applyFont="1" applyFill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44" fontId="7" fillId="8" borderId="37" xfId="1" applyFont="1" applyFill="1" applyBorder="1" applyAlignment="1" applyProtection="1">
      <alignment vertical="center" wrapText="1"/>
    </xf>
    <xf numFmtId="44" fontId="7" fillId="10" borderId="31" xfId="1" applyFont="1" applyFill="1" applyBorder="1" applyAlignment="1" applyProtection="1">
      <alignment vertical="center" wrapText="1"/>
    </xf>
    <xf numFmtId="44" fontId="6" fillId="8" borderId="66" xfId="1" applyFont="1" applyFill="1" applyBorder="1" applyAlignment="1" applyProtection="1">
      <alignment vertical="center" wrapText="1"/>
    </xf>
    <xf numFmtId="44" fontId="7" fillId="8" borderId="71" xfId="1" applyFont="1" applyFill="1" applyBorder="1" applyAlignment="1" applyProtection="1">
      <alignment vertical="center" wrapText="1"/>
    </xf>
    <xf numFmtId="0" fontId="3" fillId="12" borderId="50" xfId="0" applyFont="1" applyFill="1" applyBorder="1"/>
    <xf numFmtId="0" fontId="3" fillId="12" borderId="72" xfId="0" applyFont="1" applyFill="1" applyBorder="1"/>
    <xf numFmtId="0" fontId="3" fillId="10" borderId="22" xfId="0" applyFont="1" applyFill="1" applyBorder="1"/>
    <xf numFmtId="0" fontId="3" fillId="10" borderId="24" xfId="0" applyFont="1" applyFill="1" applyBorder="1" applyAlignment="1">
      <alignment horizontal="center"/>
    </xf>
    <xf numFmtId="0" fontId="3" fillId="12" borderId="64" xfId="0" applyFont="1" applyFill="1" applyBorder="1"/>
    <xf numFmtId="0" fontId="3" fillId="12" borderId="63" xfId="0" applyFont="1" applyFill="1" applyBorder="1" applyAlignment="1">
      <alignment horizontal="center"/>
    </xf>
    <xf numFmtId="0" fontId="3" fillId="12" borderId="73" xfId="0" applyFont="1" applyFill="1" applyBorder="1"/>
    <xf numFmtId="0" fontId="3" fillId="12" borderId="45" xfId="0" applyFont="1" applyFill="1" applyBorder="1" applyAlignment="1">
      <alignment horizontal="center"/>
    </xf>
    <xf numFmtId="0" fontId="3" fillId="0" borderId="22" xfId="0" applyFont="1" applyBorder="1" applyProtection="1">
      <protection locked="0"/>
    </xf>
    <xf numFmtId="44" fontId="3" fillId="0" borderId="24" xfId="1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6" fillId="0" borderId="0" xfId="0" applyFont="1"/>
    <xf numFmtId="10" fontId="0" fillId="0" borderId="0" xfId="0" applyNumberFormat="1"/>
    <xf numFmtId="10" fontId="14" fillId="8" borderId="23" xfId="1" applyNumberFormat="1" applyFont="1" applyFill="1" applyBorder="1" applyAlignment="1" applyProtection="1">
      <alignment horizontal="center" vertical="center" wrapText="1"/>
    </xf>
    <xf numFmtId="10" fontId="12" fillId="5" borderId="23" xfId="1" applyNumberFormat="1" applyFont="1" applyFill="1" applyBorder="1" applyAlignment="1" applyProtection="1">
      <alignment horizontal="center" vertical="center" wrapText="1"/>
    </xf>
    <xf numFmtId="164" fontId="12" fillId="8" borderId="20" xfId="1" applyNumberFormat="1" applyFont="1" applyFill="1" applyBorder="1" applyAlignment="1" applyProtection="1">
      <alignment horizontal="center" vertical="center" wrapText="1"/>
    </xf>
    <xf numFmtId="164" fontId="12" fillId="6" borderId="13" xfId="1" applyNumberFormat="1" applyFont="1" applyFill="1" applyBorder="1" applyAlignment="1" applyProtection="1">
      <alignment horizontal="center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7" fillId="8" borderId="20" xfId="0" applyFont="1" applyFill="1" applyBorder="1" applyAlignment="1">
      <alignment horizontal="left" vertical="center" wrapText="1"/>
    </xf>
    <xf numFmtId="164" fontId="14" fillId="8" borderId="75" xfId="1" applyNumberFormat="1" applyFont="1" applyFill="1" applyBorder="1" applyAlignment="1" applyProtection="1">
      <alignment horizontal="center" vertical="center" wrapText="1"/>
    </xf>
    <xf numFmtId="164" fontId="14" fillId="13" borderId="28" xfId="1" applyNumberFormat="1" applyFont="1" applyFill="1" applyBorder="1" applyAlignment="1" applyProtection="1">
      <alignment horizontal="center" vertical="center" wrapText="1"/>
    </xf>
    <xf numFmtId="10" fontId="12" fillId="4" borderId="74" xfId="1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10" fontId="18" fillId="5" borderId="23" xfId="1" applyNumberFormat="1" applyFont="1" applyFill="1" applyBorder="1" applyAlignment="1" applyProtection="1">
      <alignment horizontal="center" vertical="center" wrapText="1"/>
    </xf>
    <xf numFmtId="164" fontId="19" fillId="6" borderId="13" xfId="1" applyNumberFormat="1" applyFont="1" applyFill="1" applyBorder="1" applyAlignment="1" applyProtection="1">
      <alignment horizontal="center" vertical="center" wrapText="1"/>
    </xf>
    <xf numFmtId="164" fontId="14" fillId="8" borderId="20" xfId="1" applyNumberFormat="1" applyFont="1" applyFill="1" applyBorder="1" applyAlignment="1" applyProtection="1">
      <alignment horizontal="center" vertical="center" wrapText="1"/>
    </xf>
    <xf numFmtId="164" fontId="14" fillId="7" borderId="13" xfId="1" applyNumberFormat="1" applyFont="1" applyFill="1" applyBorder="1" applyAlignment="1" applyProtection="1">
      <alignment horizontal="center" vertical="center" wrapText="1"/>
    </xf>
    <xf numFmtId="44" fontId="19" fillId="8" borderId="23" xfId="1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4" fontId="3" fillId="0" borderId="23" xfId="0" applyNumberFormat="1" applyFont="1" applyBorder="1" applyAlignment="1" applyProtection="1">
      <alignment horizontal="center"/>
      <protection locked="0"/>
    </xf>
    <xf numFmtId="0" fontId="9" fillId="11" borderId="1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64" fontId="5" fillId="8" borderId="40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164" fontId="5" fillId="8" borderId="32" xfId="0" applyNumberFormat="1" applyFont="1" applyFill="1" applyBorder="1" applyAlignment="1">
      <alignment horizontal="center" vertical="center" wrapText="1"/>
    </xf>
    <xf numFmtId="164" fontId="5" fillId="8" borderId="34" xfId="0" applyNumberFormat="1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left" vertical="center" wrapText="1"/>
    </xf>
    <xf numFmtId="0" fontId="12" fillId="2" borderId="5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4" borderId="59" xfId="0" applyFont="1" applyFill="1" applyBorder="1" applyAlignment="1">
      <alignment horizontal="left" vertical="center" wrapText="1"/>
    </xf>
    <xf numFmtId="0" fontId="12" fillId="4" borderId="6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0" borderId="67" xfId="0" applyFont="1" applyFill="1" applyBorder="1" applyAlignment="1">
      <alignment horizontal="left" vertical="center" wrapText="1"/>
    </xf>
    <xf numFmtId="0" fontId="4" fillId="10" borderId="68" xfId="0" applyFont="1" applyFill="1" applyBorder="1" applyAlignment="1">
      <alignment horizontal="left" vertical="center" wrapText="1"/>
    </xf>
    <xf numFmtId="0" fontId="4" fillId="10" borderId="50" xfId="0" applyFont="1" applyFill="1" applyBorder="1" applyAlignment="1">
      <alignment horizontal="left" vertical="center" wrapText="1"/>
    </xf>
    <xf numFmtId="0" fontId="4" fillId="10" borderId="51" xfId="0" applyFont="1" applyFill="1" applyBorder="1" applyAlignment="1">
      <alignment horizontal="left" vertical="center" wrapText="1"/>
    </xf>
    <xf numFmtId="0" fontId="10" fillId="11" borderId="59" xfId="0" applyFont="1" applyFill="1" applyBorder="1" applyAlignment="1">
      <alignment horizontal="center" vertical="center" wrapText="1"/>
    </xf>
    <xf numFmtId="0" fontId="10" fillId="11" borderId="6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7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double">
          <color indexed="64"/>
        </left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4" formatCode="#,##0.00\ _€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4" formatCode="#,##0.00\ _€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2"/>
        </patternFill>
      </fill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20</xdr:row>
          <xdr:rowOff>104775</xdr:rowOff>
        </xdr:from>
        <xdr:to>
          <xdr:col>2</xdr:col>
          <xdr:colOff>628650</xdr:colOff>
          <xdr:row>21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19</xdr:row>
          <xdr:rowOff>28575</xdr:rowOff>
        </xdr:from>
        <xdr:to>
          <xdr:col>2</xdr:col>
          <xdr:colOff>628650</xdr:colOff>
          <xdr:row>20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Representante legal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</xdr:row>
          <xdr:rowOff>76200</xdr:rowOff>
        </xdr:from>
        <xdr:to>
          <xdr:col>3</xdr:col>
          <xdr:colOff>38100</xdr:colOff>
          <xdr:row>3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 con personalidad jurídica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2</xdr:row>
          <xdr:rowOff>76200</xdr:rowOff>
        </xdr:from>
        <xdr:to>
          <xdr:col>4</xdr:col>
          <xdr:colOff>1228725</xdr:colOff>
          <xdr:row>3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 física (Profesional autónom@)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1266825</xdr:colOff>
          <xdr:row>2</xdr:row>
          <xdr:rowOff>85725</xdr:rowOff>
        </xdr:from>
        <xdr:to>
          <xdr:col>6</xdr:col>
          <xdr:colOff>457200</xdr:colOff>
          <xdr:row>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Entidad cultural sin ánimo de lucro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E6EFE9-BAD5-4E58-9A88-6B2D77B5F176}" name="Tabla2553" displayName="Tabla2553" ref="A2:C66" totalsRowShown="0" headerRowDxfId="709" dataDxfId="708" totalsRowDxfId="706" tableBorderDxfId="707" totalsRowBorderDxfId="705">
  <autoFilter ref="A2:C66" xr:uid="{C5E6EFE9-BAD5-4E58-9A88-6B2D77B5F176}"/>
  <tableColumns count="3">
    <tableColumn id="2" xr3:uid="{31234E3D-7702-4E1A-9890-DE02FCFF1F82}" name="CONCEPTO" dataDxfId="704"/>
    <tableColumn id="7" xr3:uid="{CF7BAAAB-F245-4F94-8DA0-F5BAF92B1068}" name="PRESUPUESTO (Anexo IV)" dataDxfId="703" totalsRowDxfId="702" dataCellStyle="Moneda"/>
    <tableColumn id="5" xr3:uid="{32DEAE54-2803-427F-8F59-A3248C9464FB}" name="GASTO EJECUTADO" dataDxfId="701" totalsRowDxfId="700" dataCellStyle="Moneda">
      <calculatedColumnFormula>(#REF!-#REF!)/#REF!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3B2785-23B7-47DB-969A-C800E642F3CC}" name="Tabla2131415" displayName="Tabla2131415" ref="A122:K128" totalsRowCount="1" headerRowDxfId="475" dataDxfId="473" totalsRowDxfId="471" headerRowBorderDxfId="474" tableBorderDxfId="472" totalsRowBorderDxfId="470" dataCellStyle="Moneda">
  <autoFilter ref="A122:K127" xr:uid="{F43B2785-23B7-47DB-969A-C800E642F3CC}"/>
  <tableColumns count="11">
    <tableColumn id="1" xr3:uid="{616338D9-9DA1-435D-A09D-2A9F9E5C4AA3}" name="Nº" totalsRowLabel="Total" dataDxfId="469" totalsRowDxfId="468"/>
    <tableColumn id="2" xr3:uid="{45634C57-8310-49C8-B904-252C6CF876CE}" name="Número factura " dataDxfId="467" totalsRowDxfId="466"/>
    <tableColumn id="3" xr3:uid="{8D1F0563-FC24-437B-A379-93B97DDB12E3}" name="Fecha factura" dataDxfId="465" totalsRowDxfId="464"/>
    <tableColumn id="4" xr3:uid="{4A16DD52-F64A-459E-A082-AF8BC2BEEF71}" name="Forma de pago" dataDxfId="463" totalsRowDxfId="462"/>
    <tableColumn id="5" xr3:uid="{40847C1E-A4D1-4237-BDF2-E8A098A7C49F}" name="Fecha de pago" dataDxfId="461" totalsRowDxfId="460"/>
    <tableColumn id="6" xr3:uid="{11BF2040-C461-47DD-BD98-1344F0E40CC9}" name="Proveedor" dataDxfId="459" totalsRowDxfId="458"/>
    <tableColumn id="8" xr3:uid="{02E7C052-8D42-4AA5-B511-927BDEB9AA29}" name="CIF / NIF proveedor" dataDxfId="457" totalsRowDxfId="456"/>
    <tableColumn id="9" xr3:uid="{477A1A16-0A0F-460A-97B0-6EEC53292B18}" name="Concepto factura " dataDxfId="455" totalsRowDxfId="454"/>
    <tableColumn id="7" xr3:uid="{EE270529-41DC-4E8E-938A-917328905983}" name="Importe bruto " totalsRowFunction="sum" dataDxfId="453" totalsRowDxfId="452" dataCellStyle="Moneda"/>
    <tableColumn id="13" xr3:uid="{B9169FFA-9025-439F-8CEF-42C7EE3BEC45}" name="Impuesto soportado (IGIC / IVA)" totalsRowFunction="sum" dataDxfId="451" totalsRowDxfId="450" dataCellStyle="Moneda"/>
    <tableColumn id="10" xr3:uid="{86A814F5-E683-41D3-8CF8-57F017A5B0EF}" name="Importe total de la factura" totalsRowFunction="sum" dataDxfId="449" totalsRowDxfId="448" dataCellStyle="Moneda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DFF5C3F-20E6-435A-9D0C-E12441C52ED5}" name="Tabla21317" displayName="Tabla21317" ref="A133:K139" totalsRowCount="1" headerRowDxfId="447" dataDxfId="445" totalsRowDxfId="443" headerRowBorderDxfId="446" tableBorderDxfId="444" totalsRowBorderDxfId="442" dataCellStyle="Moneda">
  <autoFilter ref="A133:K138" xr:uid="{CDFF5C3F-20E6-435A-9D0C-E12441C52ED5}"/>
  <tableColumns count="11">
    <tableColumn id="1" xr3:uid="{7C99815E-025C-401C-AE77-A53D7A7869C1}" name="Nº" totalsRowLabel="Total" dataDxfId="441" totalsRowDxfId="440"/>
    <tableColumn id="2" xr3:uid="{9F6FCBFA-ECBF-489F-B485-0612BBED3448}" name="Número factura " dataDxfId="439" totalsRowDxfId="438"/>
    <tableColumn id="3" xr3:uid="{E7114954-57E3-411D-8854-6DB5DBFD67B6}" name="Fecha factura" dataDxfId="437" totalsRowDxfId="436"/>
    <tableColumn id="4" xr3:uid="{C6451DB5-A50F-4BB7-8B49-EA4C3111A9F5}" name="Forma de pago" dataDxfId="435" totalsRowDxfId="434"/>
    <tableColumn id="5" xr3:uid="{1B3575C7-1E82-4A17-A0FA-B683BB6750FF}" name="Fecha de pago" dataDxfId="433" totalsRowDxfId="432"/>
    <tableColumn id="6" xr3:uid="{E86500B0-D6B4-4D5A-A1F7-C651AD25B5B4}" name="Proveedor" dataDxfId="431" totalsRowDxfId="430"/>
    <tableColumn id="8" xr3:uid="{967CC8FD-40BD-4E7C-92C0-1956F7EFBAED}" name="CIF / NIF proveedor" dataDxfId="429" totalsRowDxfId="428"/>
    <tableColumn id="9" xr3:uid="{4FAD3872-2350-4978-B6B3-E31E481CD950}" name="Concepto factura " dataDxfId="427" totalsRowDxfId="426"/>
    <tableColumn id="7" xr3:uid="{E1674050-B2BA-434A-905B-FBDF11B6EC05}" name="Importe bruto " totalsRowFunction="sum" dataDxfId="425" totalsRowDxfId="424" dataCellStyle="Moneda"/>
    <tableColumn id="13" xr3:uid="{5C056DDA-000D-4730-99CB-DAFC72A1DAD7}" name="Impuesto soportado (IGIC / IVA)" totalsRowFunction="sum" dataDxfId="423" totalsRowDxfId="422" dataCellStyle="Moneda"/>
    <tableColumn id="10" xr3:uid="{C35F1183-E5E1-4E8F-A85B-E486C90AC93E}" name="Importe total de la factura" totalsRowFunction="sum" dataDxfId="421" totalsRowDxfId="420" dataCellStyle="Moneda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50366C-59FB-44D9-93CA-E28BC1D6C3FA}" name="Tabla2131418" displayName="Tabla2131418" ref="A141:K147" totalsRowCount="1" headerRowDxfId="419" dataDxfId="417" totalsRowDxfId="415" headerRowBorderDxfId="418" tableBorderDxfId="416" totalsRowBorderDxfId="414" dataCellStyle="Moneda">
  <autoFilter ref="A141:K146" xr:uid="{5E50366C-59FB-44D9-93CA-E28BC1D6C3FA}"/>
  <tableColumns count="11">
    <tableColumn id="1" xr3:uid="{77E40D57-3C56-4B11-B43C-2AC49F127D87}" name="Nº" totalsRowLabel="Total" dataDxfId="413" totalsRowDxfId="412"/>
    <tableColumn id="2" xr3:uid="{CC2D030D-4914-4624-BD95-0FC3CC8C3E40}" name="Número factura " dataDxfId="411" totalsRowDxfId="410"/>
    <tableColumn id="3" xr3:uid="{96C5AC94-3C9F-45DF-8DC5-F911C3F0A19C}" name="Fecha factura" dataDxfId="409" totalsRowDxfId="408"/>
    <tableColumn id="4" xr3:uid="{F42EE78C-0749-4DCC-A2FF-0C4B783E89AC}" name="Forma de pago" dataDxfId="407" totalsRowDxfId="406"/>
    <tableColumn id="5" xr3:uid="{FA44E174-89DF-45C1-816B-46DCA7741D07}" name="Fecha de pago" dataDxfId="405" totalsRowDxfId="404"/>
    <tableColumn id="6" xr3:uid="{A7304A07-7C53-44D5-AD7E-A5C9A8649A63}" name="Proveedor" dataDxfId="403" totalsRowDxfId="402"/>
    <tableColumn id="8" xr3:uid="{0166A4AB-9B75-4680-9EA0-2E39BE567678}" name="CIF / NIF proveedor" dataDxfId="401" totalsRowDxfId="400"/>
    <tableColumn id="9" xr3:uid="{A1BAE35C-8321-40E4-817A-A0F1CEBD5984}" name="Concepto factura " dataDxfId="399" totalsRowDxfId="398"/>
    <tableColumn id="7" xr3:uid="{93B215B8-A711-4ACA-8807-63B1B86DFB4E}" name="Importe bruto " totalsRowFunction="sum" dataDxfId="397" totalsRowDxfId="396" dataCellStyle="Moneda"/>
    <tableColumn id="13" xr3:uid="{3C768157-916C-45D6-BCA5-B9F320E47872}" name="Impuesto soportado (IGIC / IVA)" totalsRowFunction="sum" dataDxfId="395" totalsRowDxfId="394" dataCellStyle="Moneda"/>
    <tableColumn id="10" xr3:uid="{7BECDD73-F3F4-4022-86B1-99FF65EF818C}" name="Importe total de la factura" totalsRowFunction="sum" dataDxfId="393" totalsRowDxfId="392" dataCellStyle="Moneda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F41ECEC-3721-4FCE-B60C-BAAF37DA71CB}" name="Tabla2131719" displayName="Tabla2131719" ref="A152:K158" totalsRowCount="1" headerRowDxfId="391" dataDxfId="389" totalsRowDxfId="387" headerRowBorderDxfId="390" tableBorderDxfId="388" totalsRowBorderDxfId="386" dataCellStyle="Moneda">
  <autoFilter ref="A152:K157" xr:uid="{7F41ECEC-3721-4FCE-B60C-BAAF37DA71CB}"/>
  <tableColumns count="11">
    <tableColumn id="1" xr3:uid="{B2EB2F55-9CB5-496A-8813-4A1A4569ECB2}" name="Nº" totalsRowLabel="Total" dataDxfId="385" totalsRowDxfId="384"/>
    <tableColumn id="2" xr3:uid="{1D4D7630-7DCC-472F-BD6A-4BA71259D3C3}" name="Número factura " dataDxfId="383" totalsRowDxfId="382"/>
    <tableColumn id="3" xr3:uid="{E9794955-2D23-4291-992B-C2A4688A0900}" name="Fecha factura" dataDxfId="381" totalsRowDxfId="380"/>
    <tableColumn id="4" xr3:uid="{3408140C-4EC0-4BAB-9501-FE8C3FD2576C}" name="Forma de pago" dataDxfId="379" totalsRowDxfId="378"/>
    <tableColumn id="5" xr3:uid="{43B75BB9-4CA1-442D-ABE9-193188D995E9}" name="Fecha de pago" dataDxfId="377" totalsRowDxfId="376"/>
    <tableColumn id="6" xr3:uid="{33DA06B2-0B1B-4959-8512-2D22E1EC3F28}" name="Proveedor" dataDxfId="375" totalsRowDxfId="374"/>
    <tableColumn id="8" xr3:uid="{A07DDC02-112F-4C80-B047-8F5A7A0D0A85}" name="CIF / NIF proveedor" dataDxfId="373" totalsRowDxfId="372"/>
    <tableColumn id="9" xr3:uid="{6E908741-3791-4F28-92DE-280FA7157A31}" name="Concepto factura " dataDxfId="371" totalsRowDxfId="370"/>
    <tableColumn id="7" xr3:uid="{847AC78C-2130-4775-BAD3-D4C71CDF6982}" name="Importe bruto " totalsRowFunction="sum" dataDxfId="369" totalsRowDxfId="368" dataCellStyle="Moneda"/>
    <tableColumn id="13" xr3:uid="{487C0660-7F01-400F-B272-8BD8AA237EDF}" name="Impuesto soportado (IGIC / IVA)" totalsRowFunction="sum" dataDxfId="367" totalsRowDxfId="366" dataCellStyle="Moneda"/>
    <tableColumn id="10" xr3:uid="{CBC994EB-BC24-481A-AA50-F47E4E83547B}" name="Importe total de la factura" totalsRowFunction="sum" dataDxfId="365" totalsRowDxfId="364" dataCellStyle="Moneda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800227F-CE8D-4BC9-A9F1-B51D65C4F8D2}" name="Tabla213141820" displayName="Tabla213141820" ref="A160:K166" totalsRowCount="1" headerRowDxfId="363" dataDxfId="361" totalsRowDxfId="359" headerRowBorderDxfId="362" tableBorderDxfId="360" totalsRowBorderDxfId="358" dataCellStyle="Moneda">
  <autoFilter ref="A160:K165" xr:uid="{7800227F-CE8D-4BC9-A9F1-B51D65C4F8D2}"/>
  <tableColumns count="11">
    <tableColumn id="1" xr3:uid="{BFD96BB4-A852-4F5F-9A02-C925D1424F7B}" name="Nº" totalsRowLabel="Total" dataDxfId="357" totalsRowDxfId="356"/>
    <tableColumn id="2" xr3:uid="{DFA02816-D6F9-424A-B249-CBCEF9C1E809}" name="Número factura " dataDxfId="355" totalsRowDxfId="354"/>
    <tableColumn id="3" xr3:uid="{225C795A-BCDF-4B53-AE42-483EA2195F9E}" name="Fecha factura" dataDxfId="353" totalsRowDxfId="352"/>
    <tableColumn id="4" xr3:uid="{6670BA80-F344-4C8F-BA8D-192D2E6E71C6}" name="Forma de pago" dataDxfId="351" totalsRowDxfId="350"/>
    <tableColumn id="5" xr3:uid="{8A68231A-D2BD-47E0-80FD-560FD1A94D83}" name="Fecha de pago" dataDxfId="349" totalsRowDxfId="348"/>
    <tableColumn id="6" xr3:uid="{902129CC-E3EA-4963-A9DD-27F977B95854}" name="Proveedor" dataDxfId="347" totalsRowDxfId="346"/>
    <tableColumn id="8" xr3:uid="{4BE0229F-D0F9-41F4-8290-F7B8AE712DF2}" name="CIF / NIF proveedor" dataDxfId="345" totalsRowDxfId="344"/>
    <tableColumn id="9" xr3:uid="{66E6FD9F-B96D-4059-8CFE-93A2B21F1A81}" name="Concepto factura " dataDxfId="343" totalsRowDxfId="342"/>
    <tableColumn id="7" xr3:uid="{8F1C3C79-0914-4211-9457-090D1F71AC34}" name="Importe bruto " totalsRowFunction="sum" dataDxfId="341" totalsRowDxfId="340" dataCellStyle="Moneda"/>
    <tableColumn id="13" xr3:uid="{6A97116E-6E80-47F9-AF2A-4DE4C199569F}" name="Impuesto soportado (IGIC / IVA)" totalsRowFunction="sum" dataDxfId="339" totalsRowDxfId="338" dataCellStyle="Moneda"/>
    <tableColumn id="10" xr3:uid="{C05C33E6-0D42-45B0-B7A7-D1B54BE42DD9}" name="Importe total de la factura" totalsRowFunction="sum" dataDxfId="337" totalsRowDxfId="336" dataCellStyle="Moneda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C91C5E-BCCC-48ED-8289-9D7944227F4D}" name="Tabla225" displayName="Tabla225" ref="A195:K219" totalsRowCount="1" headerRowDxfId="335" dataDxfId="333" totalsRowDxfId="331" headerRowBorderDxfId="334" tableBorderDxfId="332" totalsRowBorderDxfId="330" dataCellStyle="Moneda">
  <autoFilter ref="A195:K218" xr:uid="{63C91C5E-BCCC-48ED-8289-9D7944227F4D}"/>
  <tableColumns count="11">
    <tableColumn id="1" xr3:uid="{A2419639-8C5E-4E82-8B69-B57A30539363}" name="Nº" totalsRowLabel="Total" dataDxfId="329" totalsRowDxfId="328"/>
    <tableColumn id="2" xr3:uid="{82CAFFD7-E101-4CCA-A379-9812C0B085B1}" name="Número factura " dataDxfId="327" totalsRowDxfId="326"/>
    <tableColumn id="3" xr3:uid="{FAB7AA23-D780-43AA-A517-6AB635A979AF}" name="Fecha factura" dataDxfId="325" totalsRowDxfId="324"/>
    <tableColumn id="4" xr3:uid="{346B374A-02B1-456A-9ED8-D2BCAC667ECE}" name="Forma de pago" dataDxfId="323" totalsRowDxfId="322"/>
    <tableColumn id="5" xr3:uid="{0BB19171-BFEB-4F05-81BC-4A1261B42EA9}" name="Fecha de pago" dataDxfId="321" totalsRowDxfId="320"/>
    <tableColumn id="6" xr3:uid="{23FA7CCD-22BF-41F4-B854-89D925BA6039}" name="Proveedor" dataDxfId="319" totalsRowDxfId="318"/>
    <tableColumn id="8" xr3:uid="{DC631300-9A48-4592-81B1-A3DCD8B7B4DB}" name="CIF / NIF proveedor" dataDxfId="317" totalsRowDxfId="316"/>
    <tableColumn id="9" xr3:uid="{7C368ED9-38EB-4E25-9730-F4F5D7B6BFA5}" name="Concepto factura " dataDxfId="315" totalsRowDxfId="314"/>
    <tableColumn id="7" xr3:uid="{8BA1F612-2B73-4F25-A6B6-96E5E1A15337}" name="Importe bruto " totalsRowFunction="sum" dataDxfId="313" totalsRowDxfId="312" dataCellStyle="Moneda"/>
    <tableColumn id="13" xr3:uid="{EE6F4AA4-7EC1-46DE-ACFB-67C2BF14FE92}" name="Impuesto soportado (IGIC / IVA)" totalsRowFunction="sum" dataDxfId="311" totalsRowDxfId="310" dataCellStyle="Moneda"/>
    <tableColumn id="10" xr3:uid="{E0E06546-9482-4171-8B84-9DD70CD9C598}" name="Importe total de la factura" totalsRowFunction="sum" dataDxfId="309" totalsRowDxfId="308" dataCellStyle="Moneda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4984D68-3598-4BB6-8F37-6428F0330C74}" name="Tabla2826" displayName="Tabla2826" ref="A221:K245" totalsRowCount="1" headerRowDxfId="307" dataDxfId="305" totalsRowDxfId="303" headerRowBorderDxfId="306" tableBorderDxfId="304" totalsRowBorderDxfId="302" dataCellStyle="Moneda">
  <autoFilter ref="A221:K244" xr:uid="{94984D68-3598-4BB6-8F37-6428F0330C74}"/>
  <tableColumns count="11">
    <tableColumn id="1" xr3:uid="{AAD75621-45FC-47B4-AAAA-E71AEC8E0C9E}" name="Nº" totalsRowLabel="Total" dataDxfId="301" totalsRowDxfId="300"/>
    <tableColumn id="2" xr3:uid="{9474D4E3-E66D-4771-A059-3CC5BE29E0CB}" name="Número factura " dataDxfId="299" totalsRowDxfId="298"/>
    <tableColumn id="3" xr3:uid="{349673A1-DD7B-4866-A15D-FF1B835727FF}" name="Fecha factura" dataDxfId="297" totalsRowDxfId="296"/>
    <tableColumn id="4" xr3:uid="{CCB92C03-85BA-4CAB-9CE5-012113B9B891}" name="Forma de pago" dataDxfId="295" totalsRowDxfId="294"/>
    <tableColumn id="5" xr3:uid="{FED93C73-647C-4CDC-9045-4C4BBF4195F8}" name="Fecha de pago" dataDxfId="293" totalsRowDxfId="292"/>
    <tableColumn id="6" xr3:uid="{DBF5C712-68F7-45E6-9EE9-2368BDD69E62}" name="Proveedor" dataDxfId="291" totalsRowDxfId="290"/>
    <tableColumn id="8" xr3:uid="{FBA51E70-609E-469A-BCC3-B7D7B5266B95}" name="CIF / NIF proveedor" dataDxfId="289" totalsRowDxfId="288"/>
    <tableColumn id="9" xr3:uid="{47CCE25D-5B08-45FC-8B2D-1605344B9FAA}" name="Concepto factura " dataDxfId="287" totalsRowDxfId="286"/>
    <tableColumn id="7" xr3:uid="{A1844C32-74C0-4B0B-973A-A3256C25A6C2}" name="Importe bruto " totalsRowFunction="sum" dataDxfId="285" totalsRowDxfId="284" dataCellStyle="Moneda"/>
    <tableColumn id="13" xr3:uid="{56CDA50C-E14E-490B-9E18-7411000AE5DA}" name="Impuesto soportado (IGIC / IVA)" totalsRowFunction="sum" dataDxfId="283" totalsRowDxfId="282" dataCellStyle="Moneda"/>
    <tableColumn id="10" xr3:uid="{C94D1A6F-92D2-4053-8021-0D84B1365DB1}" name="Importe total de la factura" totalsRowFunction="sum" dataDxfId="281" totalsRowDxfId="280" dataCellStyle="Moneda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126A137-936F-4FE0-B7D3-3EADA1363C30}" name="Tabla282628" displayName="Tabla282628" ref="A249:K273" totalsRowCount="1" headerRowDxfId="279" dataDxfId="277" totalsRowDxfId="275" headerRowBorderDxfId="278" tableBorderDxfId="276" totalsRowBorderDxfId="274" dataCellStyle="Moneda">
  <autoFilter ref="A249:K272" xr:uid="{3126A137-936F-4FE0-B7D3-3EADA1363C30}"/>
  <tableColumns count="11">
    <tableColumn id="1" xr3:uid="{854DD06C-7A24-41CD-9758-2F760EFCBE05}" name="Nº" totalsRowLabel="Total" dataDxfId="273" totalsRowDxfId="272"/>
    <tableColumn id="2" xr3:uid="{242EBDEC-00B1-4D3C-AB19-47782AE1A64E}" name="Número factura " dataDxfId="271" totalsRowDxfId="270"/>
    <tableColumn id="3" xr3:uid="{DED3BD82-D952-4EC4-91A7-B1DC0DB890E8}" name="Fecha factura" dataDxfId="269" totalsRowDxfId="268"/>
    <tableColumn id="4" xr3:uid="{63F50615-ACED-4888-B797-7AA3B83AEE6D}" name="Forma de pago" dataDxfId="267" totalsRowDxfId="266"/>
    <tableColumn id="5" xr3:uid="{B87873F3-6211-4556-918F-484819DC4E74}" name="Fecha de pago" dataDxfId="265" totalsRowDxfId="264"/>
    <tableColumn id="6" xr3:uid="{7AA07114-6625-4481-A5DC-07D34852459C}" name="Proveedor" dataDxfId="263" totalsRowDxfId="262"/>
    <tableColumn id="8" xr3:uid="{678CE38E-5ABF-4A96-A381-DB596DD95FAA}" name="CIF / NIF proveedor" dataDxfId="261" totalsRowDxfId="260"/>
    <tableColumn id="9" xr3:uid="{4E06456C-3ED5-4D5B-9239-28A767F81F69}" name="Concepto factura " dataDxfId="259" totalsRowDxfId="258"/>
    <tableColumn id="7" xr3:uid="{95683461-15FB-4B6C-9DD5-9593F9488608}" name="Importe bruto " totalsRowFunction="sum" dataDxfId="257" totalsRowDxfId="256" dataCellStyle="Moneda"/>
    <tableColumn id="13" xr3:uid="{EC24BF26-38F3-4AFA-8D1B-7848A783F99D}" name="Impuesto soportado (IGIC / IVA)" totalsRowFunction="sum" dataDxfId="255" totalsRowDxfId="254" dataCellStyle="Moneda"/>
    <tableColumn id="10" xr3:uid="{F8979F14-621B-4DB9-977E-4A2C43109D05}" name="Importe total de la factura" totalsRowFunction="sum" dataDxfId="253" totalsRowDxfId="252" dataCellStyle="Moneda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D5A7A59-363C-4454-A0A6-06C8F9FE6C86}" name="Tabla28262829" displayName="Tabla28262829" ref="A277:K301" totalsRowCount="1" headerRowDxfId="251" dataDxfId="249" totalsRowDxfId="247" headerRowBorderDxfId="250" tableBorderDxfId="248" totalsRowBorderDxfId="246" dataCellStyle="Moneda">
  <autoFilter ref="A277:K300" xr:uid="{8D5A7A59-363C-4454-A0A6-06C8F9FE6C86}"/>
  <tableColumns count="11">
    <tableColumn id="1" xr3:uid="{7768DDD3-B776-40FC-B63A-4FD15B2CADB9}" name="Nº" totalsRowLabel="Total" dataDxfId="245" totalsRowDxfId="244"/>
    <tableColumn id="2" xr3:uid="{14C503DF-6123-464D-939C-B974FE55E8D1}" name="Número factura " dataDxfId="243" totalsRowDxfId="242"/>
    <tableColumn id="3" xr3:uid="{3E0DAD28-C270-4ACD-A2D0-A97A5FB1A045}" name="Fecha factura" dataDxfId="241" totalsRowDxfId="240"/>
    <tableColumn id="4" xr3:uid="{C6A54D67-8636-4BC2-AE81-7034AAF9C492}" name="Forma de pago" dataDxfId="239" totalsRowDxfId="238"/>
    <tableColumn id="5" xr3:uid="{23F4C6A1-E717-40C4-A95F-17A321A869E7}" name="Fecha de pago" dataDxfId="237" totalsRowDxfId="236"/>
    <tableColumn id="6" xr3:uid="{809F4573-7A1F-48AB-9BA8-31C9E138BC07}" name="Proveedor" dataDxfId="235" totalsRowDxfId="234"/>
    <tableColumn id="8" xr3:uid="{60A87C3F-D92F-4F0B-9F28-3F4F3B131B36}" name="CIF / NIF proveedor" dataDxfId="233" totalsRowDxfId="232"/>
    <tableColumn id="9" xr3:uid="{157FB6B5-E4CE-4F8D-9581-FEEFAE589E98}" name="Concepto factura " dataDxfId="231" totalsRowDxfId="230"/>
    <tableColumn id="7" xr3:uid="{66969151-94C0-4646-927D-194EF76BAED2}" name="Importe bruto " totalsRowFunction="sum" dataDxfId="229" totalsRowDxfId="228" dataCellStyle="Moneda"/>
    <tableColumn id="13" xr3:uid="{6872F126-2820-406B-9F7B-8FA238754CAF}" name="Impuesto soportado (IGIC / IVA)" totalsRowFunction="sum" dataDxfId="227" totalsRowDxfId="226" dataCellStyle="Moneda"/>
    <tableColumn id="10" xr3:uid="{E837F43F-E3C1-4C11-9D21-378FE8E7A756}" name="Importe total de la factura" totalsRowFunction="sum" dataDxfId="225" totalsRowDxfId="224" dataCellStyle="Moneda"/>
  </tableColumns>
  <tableStyleInfo name="TableStyleLight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59755E6-2966-481E-B306-0406D89B5D92}" name="Tabla2826282930" displayName="Tabla2826282930" ref="A305:K329" totalsRowCount="1" headerRowDxfId="223" dataDxfId="221" totalsRowDxfId="219" headerRowBorderDxfId="222" tableBorderDxfId="220" totalsRowBorderDxfId="218" dataCellStyle="Moneda">
  <autoFilter ref="A305:K328" xr:uid="{359755E6-2966-481E-B306-0406D89B5D92}"/>
  <tableColumns count="11">
    <tableColumn id="1" xr3:uid="{49D1FC8C-5A8B-42C7-80A6-BA4BB89036E7}" name="Nº" totalsRowLabel="Total" dataDxfId="217" totalsRowDxfId="216"/>
    <tableColumn id="2" xr3:uid="{7BF87153-641F-461D-8E94-063618606E5A}" name="Número factura " dataDxfId="215" totalsRowDxfId="214"/>
    <tableColumn id="3" xr3:uid="{9B961590-413D-40F8-B431-FFC3076C214B}" name="Fecha factura" dataDxfId="213" totalsRowDxfId="212"/>
    <tableColumn id="4" xr3:uid="{2315BD7D-558C-4109-96BF-58C746948959}" name="Forma de pago" dataDxfId="211" totalsRowDxfId="210"/>
    <tableColumn id="5" xr3:uid="{1053F5AB-E617-41B9-B757-1550A829E654}" name="Fecha de pago" dataDxfId="209" totalsRowDxfId="208"/>
    <tableColumn id="6" xr3:uid="{B7A64681-077E-4A19-A4A6-92E28531193B}" name="Proveedor" dataDxfId="207" totalsRowDxfId="206"/>
    <tableColumn id="8" xr3:uid="{54399F62-AE51-4631-A9F8-0A00846D612D}" name="CIF / NIF proveedor" dataDxfId="205" totalsRowDxfId="204"/>
    <tableColumn id="9" xr3:uid="{BA3354BE-78B6-404A-AA03-74F812556A9A}" name="Concepto factura " dataDxfId="203" totalsRowDxfId="202"/>
    <tableColumn id="7" xr3:uid="{63B0D632-46B9-432E-A219-658A545AC4F6}" name="Importe bruto " totalsRowFunction="sum" dataDxfId="201" totalsRowDxfId="200" dataCellStyle="Moneda"/>
    <tableColumn id="13" xr3:uid="{8574C17A-1435-4A96-B6D4-3FA14AD337BC}" name="Impuesto soportado (IGIC / IVA)" totalsRowFunction="sum" dataDxfId="199" totalsRowDxfId="198" dataCellStyle="Moneda"/>
    <tableColumn id="10" xr3:uid="{C85809FB-46C1-48CD-ACE9-29596D45D5B2}" name="Importe total de la factura" totalsRowFunction="sum" dataDxfId="197" totalsRowDxfId="196" dataCellStyle="Moned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B159E7-CEED-4B37-8C82-F5C02BFD5075}" name="Tabla2" displayName="Tabla2" ref="A5:K29" totalsRowCount="1" headerRowDxfId="699" dataDxfId="697" totalsRowDxfId="695" headerRowBorderDxfId="698" tableBorderDxfId="696" totalsRowBorderDxfId="694">
  <autoFilter ref="A5:K28" xr:uid="{0EB159E7-CEED-4B37-8C82-F5C02BFD5075}"/>
  <tableColumns count="11">
    <tableColumn id="1" xr3:uid="{2D5D5EE6-C0DB-4C3C-A773-E04F31ECD417}" name="Nº" totalsRowLabel="Total" dataDxfId="693" totalsRowDxfId="692"/>
    <tableColumn id="2" xr3:uid="{C656F163-2715-4720-BD0B-15433AB1C8A2}" name="Número factura " dataDxfId="691" totalsRowDxfId="690"/>
    <tableColumn id="3" xr3:uid="{494D4BF1-0A20-4BC6-AC6D-70BB29EBD1F3}" name="Fecha factura" dataDxfId="689" totalsRowDxfId="688"/>
    <tableColumn id="4" xr3:uid="{227EFEB9-789B-4C8F-8923-DA9A09576BE9}" name="Forma de pago" dataDxfId="687" totalsRowDxfId="686"/>
    <tableColumn id="5" xr3:uid="{B29DEA92-84C1-4BD4-BFBC-D25E6BDF3A8F}" name="Fecha de pago" dataDxfId="685" totalsRowDxfId="684"/>
    <tableColumn id="6" xr3:uid="{0AE6BAC4-0F16-4AA6-AFD7-90596C067B94}" name="Proveedor" dataDxfId="683" totalsRowDxfId="682"/>
    <tableColumn id="8" xr3:uid="{0D35B5FC-BC12-4763-AA14-8D280EBB6300}" name="CIF / NIF proveedor" dataDxfId="681" totalsRowDxfId="680"/>
    <tableColumn id="9" xr3:uid="{01B67969-CDA0-495B-98EB-E07600527829}" name="Concepto factura " dataDxfId="679" totalsRowDxfId="678"/>
    <tableColumn id="7" xr3:uid="{74597A3F-DA71-40AB-907D-FD3F0E96040E}" name="Importe bruto " totalsRowFunction="sum" dataDxfId="677" totalsRowDxfId="676" dataCellStyle="Moneda"/>
    <tableColumn id="13" xr3:uid="{57F37533-6E53-47E8-B41C-E3C2E2B51B82}" name="Impuesto soportado (IGIC / IVA)" totalsRowFunction="sum" dataDxfId="675" totalsRowDxfId="674" dataCellStyle="Moneda"/>
    <tableColumn id="10" xr3:uid="{40C87D6F-6FFA-4DF0-BBB0-C7AE151688D9}" name="Importe total de la factura" totalsRowFunction="sum" dataDxfId="673" totalsRowDxfId="672" dataCellStyle="Moneda"/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13DDB47-5FC7-4F3D-8997-E0C2F87321D9}" name="Tabla29232431" displayName="Tabla29232431" ref="A333:K339" totalsRowCount="1" headerRowDxfId="195" dataDxfId="193" totalsRowDxfId="191" headerRowBorderDxfId="194" tableBorderDxfId="192" totalsRowBorderDxfId="190" dataCellStyle="Moneda">
  <autoFilter ref="A333:K338" xr:uid="{113DDB47-5FC7-4F3D-8997-E0C2F87321D9}"/>
  <tableColumns count="11">
    <tableColumn id="1" xr3:uid="{BFBB5130-8F54-404D-AC52-AF5E189CDC5E}" name="Nº" totalsRowLabel="Total" dataDxfId="189" totalsRowDxfId="188"/>
    <tableColumn id="2" xr3:uid="{C6E4397D-1A9A-47BA-B123-9616A00A0338}" name="Número factura " dataDxfId="187" totalsRowDxfId="186"/>
    <tableColumn id="3" xr3:uid="{BBC7CD72-4283-40CE-97D4-FD34424C0D21}" name="Fecha factura" dataDxfId="185" totalsRowDxfId="184"/>
    <tableColumn id="4" xr3:uid="{3B3182E4-6EBE-4F06-8BCB-39A292A2C6FC}" name="Forma de pago" dataDxfId="183" totalsRowDxfId="182"/>
    <tableColumn id="5" xr3:uid="{599E1DBA-2423-4EC4-837A-5D1EB8FF356D}" name="Fecha de pago" dataDxfId="181" totalsRowDxfId="180"/>
    <tableColumn id="6" xr3:uid="{EDE6ED09-F523-4878-B677-B986794CE4D6}" name="Proveedor" dataDxfId="179" totalsRowDxfId="178"/>
    <tableColumn id="8" xr3:uid="{1096372C-105E-4C66-ACEA-FF799824520D}" name="CIF / NIF proveedor" dataDxfId="177" totalsRowDxfId="176"/>
    <tableColumn id="9" xr3:uid="{A7323659-9FC4-4B2E-A80D-69E90BA02799}" name="Concepto factura " dataDxfId="175" totalsRowDxfId="174"/>
    <tableColumn id="7" xr3:uid="{473EEBC7-75A8-4DCF-80D5-D14C2C6065EB}" name="Importe bruto " totalsRowFunction="sum" dataDxfId="173" totalsRowDxfId="172" dataCellStyle="Moneda"/>
    <tableColumn id="13" xr3:uid="{DE11C86A-6EE7-49D4-80C1-A6B1CC3B0E26}" name="Impuesto soportado (IGIC / IVA)" totalsRowFunction="sum" dataDxfId="171" totalsRowDxfId="170" dataCellStyle="Moneda"/>
    <tableColumn id="10" xr3:uid="{9866951C-AE4B-4822-8F6C-CFAB27895D54}" name="Importe total de la factura" totalsRowFunction="sum" dataDxfId="169" totalsRowDxfId="168" dataCellStyle="Moneda"/>
  </tableColumns>
  <tableStyleInfo name="TableStyleLight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3E67BCA-81FD-49DF-9D2B-A61BEEC5236D}" name="Tabla2923243132" displayName="Tabla2923243132" ref="A343:K349" totalsRowCount="1" headerRowDxfId="167" dataDxfId="165" totalsRowDxfId="163" headerRowBorderDxfId="166" tableBorderDxfId="164" totalsRowBorderDxfId="162" dataCellStyle="Moneda">
  <autoFilter ref="A343:K348" xr:uid="{73E67BCA-81FD-49DF-9D2B-A61BEEC5236D}"/>
  <tableColumns count="11">
    <tableColumn id="1" xr3:uid="{40071351-2443-437E-8150-B9ED669C117A}" name="Nº" totalsRowLabel="Total" dataDxfId="161" totalsRowDxfId="160"/>
    <tableColumn id="2" xr3:uid="{DB2B8201-F7E3-4473-921C-790AD089194E}" name="Número factura " dataDxfId="159" totalsRowDxfId="158"/>
    <tableColumn id="3" xr3:uid="{3103F254-2FEB-442A-861F-20DCA1098E22}" name="Fecha factura" dataDxfId="157" totalsRowDxfId="156"/>
    <tableColumn id="4" xr3:uid="{EBEE8F7C-988D-4F22-86A0-E83143A6E277}" name="Forma de pago" dataDxfId="155" totalsRowDxfId="154"/>
    <tableColumn id="5" xr3:uid="{7338B933-454F-4E81-9CDF-21D3F2F3237E}" name="Fecha de pago" dataDxfId="153" totalsRowDxfId="152"/>
    <tableColumn id="6" xr3:uid="{B429A6B7-A644-4C1A-90D3-6431F33D0743}" name="Proveedor" dataDxfId="151" totalsRowDxfId="150"/>
    <tableColumn id="8" xr3:uid="{273B4E6A-0E19-4490-B11A-FC2C7E06659A}" name="CIF / NIF proveedor" dataDxfId="149" totalsRowDxfId="148"/>
    <tableColumn id="9" xr3:uid="{4AFF463B-F59A-4A8A-8AFC-18815F573D93}" name="Concepto factura " dataDxfId="147" totalsRowDxfId="146"/>
    <tableColumn id="7" xr3:uid="{8FD29A01-730B-4D3E-9A12-686B71982D1F}" name="Importe bruto " totalsRowFunction="sum" dataDxfId="145" totalsRowDxfId="144" dataCellStyle="Moneda"/>
    <tableColumn id="13" xr3:uid="{FB792957-D4B1-4B17-B071-F1A74BF181DA}" name="Impuesto soportado (IGIC / IVA)" totalsRowFunction="sum" dataDxfId="143" totalsRowDxfId="142" dataCellStyle="Moneda"/>
    <tableColumn id="10" xr3:uid="{6DB90FDE-9DFF-4A53-A7BD-63558B2A96C5}" name="Importe total de la factura" totalsRowFunction="sum" dataDxfId="141" totalsRowDxfId="140" dataCellStyle="Moneda"/>
  </tableColumns>
  <tableStyleInfo name="TableStyleLight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8EABBEE-FFA5-4138-A941-3D6ED19FFB84}" name="Tabla29232434" displayName="Tabla29232434" ref="A353:K364" totalsRowCount="1" headerRowDxfId="139" dataDxfId="137" totalsRowDxfId="135" headerRowBorderDxfId="138" tableBorderDxfId="136" totalsRowBorderDxfId="134" dataCellStyle="Moneda">
  <autoFilter ref="A353:K363" xr:uid="{B8EABBEE-FFA5-4138-A941-3D6ED19FFB84}"/>
  <tableColumns count="11">
    <tableColumn id="1" xr3:uid="{A84F0480-E149-4C20-925E-9A5A04852541}" name="Nº" totalsRowLabel="Total" dataDxfId="133" totalsRowDxfId="132"/>
    <tableColumn id="2" xr3:uid="{5EBF020A-CB7D-49DB-9481-FA462F88FE63}" name="Número factura " dataDxfId="131" totalsRowDxfId="130"/>
    <tableColumn id="3" xr3:uid="{456F8C91-568B-4ACC-8A49-E0919503BA14}" name="Fecha factura" dataDxfId="129" totalsRowDxfId="128"/>
    <tableColumn id="4" xr3:uid="{869B0410-2D2A-42EA-B90D-910FF46726BB}" name="Forma de pago" dataDxfId="127" totalsRowDxfId="126"/>
    <tableColumn id="5" xr3:uid="{3D24A7D6-D25F-45B1-9F3C-39D2AD13E90A}" name="Fecha de pago" dataDxfId="125" totalsRowDxfId="124"/>
    <tableColumn id="6" xr3:uid="{EC4F5761-E8EF-44BC-A530-76F88E10E5D0}" name="Proveedor" dataDxfId="123" totalsRowDxfId="122"/>
    <tableColumn id="8" xr3:uid="{69B20D4F-18C9-442C-BE9B-DD557F139CA3}" name="CIF / NIF proveedor" dataDxfId="121" totalsRowDxfId="120"/>
    <tableColumn id="9" xr3:uid="{7AA21EA9-BD20-439A-8C46-9A11AEDAA95C}" name="Concepto factura " dataDxfId="119" totalsRowDxfId="118"/>
    <tableColumn id="7" xr3:uid="{48E2EB63-3C59-4DD3-9EAF-965366D6A882}" name="Importe bruto " totalsRowFunction="sum" dataDxfId="117" totalsRowDxfId="116" dataCellStyle="Moneda"/>
    <tableColumn id="13" xr3:uid="{EE77E914-C77D-49D3-B9D5-D928FECA84B5}" name="Impuesto soportado (IGIC / IVA)" totalsRowFunction="sum" dataDxfId="115" totalsRowDxfId="114" dataCellStyle="Moneda"/>
    <tableColumn id="10" xr3:uid="{F72F98C4-50EA-4E33-8AF5-ECCEFFAB7BCD}" name="Importe total de la factura" totalsRowFunction="sum" dataDxfId="113" totalsRowDxfId="112" dataCellStyle="Moneda"/>
  </tableColumns>
  <tableStyleInfo name="TableStyleLight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2804190-9226-4581-97FA-3945E39FC3CC}" name="Tabla282628293035" displayName="Tabla282628293035" ref="A369:K393" totalsRowCount="1" headerRowDxfId="111" dataDxfId="109" totalsRowDxfId="107" headerRowBorderDxfId="110" tableBorderDxfId="108" totalsRowBorderDxfId="106">
  <autoFilter ref="A369:K392" xr:uid="{D2804190-9226-4581-97FA-3945E39FC3CC}"/>
  <tableColumns count="11">
    <tableColumn id="1" xr3:uid="{113A9DAB-E9FD-41E0-A0A5-02DFBE5DC6EC}" name="Nº" totalsRowLabel="Total" dataDxfId="105" totalsRowDxfId="104"/>
    <tableColumn id="2" xr3:uid="{D801C647-7197-4DFD-B691-4CFF3A30EEB9}" name="Número factura " dataDxfId="103" totalsRowDxfId="102"/>
    <tableColumn id="3" xr3:uid="{9D1703CE-4A7C-4EC7-B5F9-F6796977D3F5}" name="Fecha factura" dataDxfId="101" totalsRowDxfId="100"/>
    <tableColumn id="4" xr3:uid="{37BD3182-79F3-45E1-877D-E712C2827E68}" name="Forma de pago" dataDxfId="99" totalsRowDxfId="98"/>
    <tableColumn id="5" xr3:uid="{74ABDD5A-A0B7-4D92-9CCE-4C1908A50CCD}" name="Fecha de pago" dataDxfId="97" totalsRowDxfId="96"/>
    <tableColumn id="6" xr3:uid="{91EE3201-98EC-49DA-9F78-028E0C96409A}" name="Proveedor" dataDxfId="95" totalsRowDxfId="94"/>
    <tableColumn id="8" xr3:uid="{7E3E9312-F54A-4E1F-9089-BB2E43A9FF3D}" name="CIF / NIF proveedor" dataDxfId="93" totalsRowDxfId="92"/>
    <tableColumn id="9" xr3:uid="{04EAAF6D-982F-42EB-88E2-EC2B437B7BB5}" name="Concepto factura " dataDxfId="91" totalsRowDxfId="90"/>
    <tableColumn id="7" xr3:uid="{36991AAC-1C38-4517-AB73-4F642AEFB2A3}" name="Importe bruto " totalsRowFunction="sum" dataDxfId="89" totalsRowDxfId="88" dataCellStyle="Moneda"/>
    <tableColumn id="13" xr3:uid="{026A8D88-FF37-4DBF-9B26-AF23348B69B3}" name="Impuesto soportado (IGIC / IVA)" totalsRowFunction="sum" dataDxfId="87" totalsRowDxfId="86" dataCellStyle="Moneda"/>
    <tableColumn id="10" xr3:uid="{EA9D98CD-5BEE-44D4-9F29-8D6078D994F0}" name="Importe total de la factura" totalsRowFunction="sum" dataDxfId="85" totalsRowDxfId="84" dataCellStyle="Moneda"/>
  </tableColumns>
  <tableStyleInfo name="TableStyleLight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EDFD6E5-AA98-494E-B0EA-53B4D958E2E4}" name="Tabla21314182016" displayName="Tabla21314182016" ref="A168:K174" totalsRowCount="1" headerRowDxfId="83" dataDxfId="81" totalsRowDxfId="79" headerRowBorderDxfId="82" tableBorderDxfId="80" totalsRowBorderDxfId="78" dataCellStyle="Moneda">
  <autoFilter ref="A168:K173" xr:uid="{BEDFD6E5-AA98-494E-B0EA-53B4D958E2E4}"/>
  <tableColumns count="11">
    <tableColumn id="1" xr3:uid="{CD9B0162-6F69-4A0D-B307-0EF48BBFE65F}" name="Nº" totalsRowLabel="Total" dataDxfId="77" totalsRowDxfId="76"/>
    <tableColumn id="2" xr3:uid="{AF0764B1-240F-481C-944A-AEBFA0589C60}" name="Número factura " dataDxfId="75" totalsRowDxfId="74"/>
    <tableColumn id="3" xr3:uid="{301A47C1-5C2F-4CAF-AB01-1018AE7F853A}" name="Fecha factura" dataDxfId="73" totalsRowDxfId="72"/>
    <tableColumn id="4" xr3:uid="{B1CD6A31-A28F-4B2D-98FA-9A75A963D6B3}" name="Forma de pago" dataDxfId="71" totalsRowDxfId="70"/>
    <tableColumn id="5" xr3:uid="{B4F13784-BD02-43C5-833C-F2BA8D989B7E}" name="Fecha de pago" dataDxfId="69" totalsRowDxfId="68"/>
    <tableColumn id="6" xr3:uid="{DF682EA0-7BB9-4A67-9B90-552D9B9CB7FB}" name="Proveedor" dataDxfId="67" totalsRowDxfId="66"/>
    <tableColumn id="8" xr3:uid="{B2A7C298-0173-4194-8955-2E00A05E2DAC}" name="CIF / NIF proveedor" dataDxfId="65" totalsRowDxfId="64"/>
    <tableColumn id="9" xr3:uid="{9FFF822E-ED5E-492E-B524-7836C747238B}" name="Concepto factura " dataDxfId="63" totalsRowDxfId="62"/>
    <tableColumn id="7" xr3:uid="{FBC23C11-370F-4781-B30C-20BC6054886D}" name="Importe bruto " totalsRowFunction="sum" dataDxfId="61" totalsRowDxfId="60" dataCellStyle="Moneda"/>
    <tableColumn id="13" xr3:uid="{F726CD69-AFB8-4789-8BA0-9F9C1EC79361}" name="Impuesto soportado (IGIC / IVA)" totalsRowFunction="sum" dataDxfId="59" totalsRowDxfId="58" dataCellStyle="Moneda"/>
    <tableColumn id="10" xr3:uid="{B58369DE-62CC-485E-A153-1B07226702E1}" name="Importe total de la factura" totalsRowFunction="sum" dataDxfId="57" totalsRowDxfId="56" dataCellStyle="Moneda"/>
  </tableColumns>
  <tableStyleInfo name="TableStyleLight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41832E8-2094-4C21-B384-F969436BE17E}" name="Tabla2131418201621" displayName="Tabla2131418201621" ref="A176:K182" totalsRowCount="1" headerRowDxfId="55" dataDxfId="53" totalsRowDxfId="51" headerRowBorderDxfId="54" tableBorderDxfId="52" totalsRowBorderDxfId="50" dataCellStyle="Moneda">
  <autoFilter ref="A176:K181" xr:uid="{141832E8-2094-4C21-B384-F969436BE17E}"/>
  <tableColumns count="11">
    <tableColumn id="1" xr3:uid="{7CD54B0A-2038-401B-96BC-C9E03898F178}" name="Nº" totalsRowLabel="Total" dataDxfId="49" totalsRowDxfId="48"/>
    <tableColumn id="2" xr3:uid="{267A0AE2-F15A-40E3-9ED7-37F905EFCACE}" name="Número factura " dataDxfId="47" totalsRowDxfId="46"/>
    <tableColumn id="3" xr3:uid="{D31C225B-0EFC-434C-8CB2-1943AEE0EB5C}" name="Fecha factura" dataDxfId="45" totalsRowDxfId="44"/>
    <tableColumn id="4" xr3:uid="{8AA39787-852D-471C-A08B-D707D0D58B33}" name="Forma de pago" dataDxfId="43" totalsRowDxfId="42"/>
    <tableColumn id="5" xr3:uid="{79C14C82-7733-44F4-B7F1-9B3D5FD123D2}" name="Fecha de pago" dataDxfId="41" totalsRowDxfId="40"/>
    <tableColumn id="6" xr3:uid="{C9AF1744-5B18-4D6E-932C-A38CE4C5FAD6}" name="Proveedor" dataDxfId="39" totalsRowDxfId="38"/>
    <tableColumn id="8" xr3:uid="{042C3B67-29CA-4803-A8D5-F97A02FE9BD7}" name="CIF / NIF proveedor" dataDxfId="37" totalsRowDxfId="36"/>
    <tableColumn id="9" xr3:uid="{7738252E-E54E-4103-BE0F-F1DBE48C4518}" name="Concepto factura " dataDxfId="35" totalsRowDxfId="34"/>
    <tableColumn id="7" xr3:uid="{BCD73EF9-5D45-46D2-8FA4-875FCD35ED45}" name="Importe bruto " totalsRowFunction="sum" dataDxfId="33" totalsRowDxfId="32" dataCellStyle="Moneda"/>
    <tableColumn id="13" xr3:uid="{AF23EA2D-B0EF-4A80-9807-9BD3D5B2F7EB}" name="Impuesto soportado (IGIC / IVA)" totalsRowFunction="sum" dataDxfId="31" totalsRowDxfId="30" dataCellStyle="Moneda"/>
    <tableColumn id="10" xr3:uid="{1DFD0D23-8716-45AE-B73C-F0AE642E77A0}" name="Importe total de la factura" totalsRowFunction="sum" dataDxfId="29" totalsRowDxfId="28" dataCellStyle="Moneda"/>
  </tableColumns>
  <tableStyleInfo name="TableStyleLight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3E5F2F3-7B3F-441F-BFF2-FC61F383EA77}" name="Tabla213141820162122" displayName="Tabla213141820162122" ref="A184:K190" totalsRowCount="1" headerRowDxfId="27" dataDxfId="25" totalsRowDxfId="23" headerRowBorderDxfId="26" tableBorderDxfId="24" totalsRowBorderDxfId="22" dataCellStyle="Moneda">
  <autoFilter ref="A184:K189" xr:uid="{43E5F2F3-7B3F-441F-BFF2-FC61F383EA77}"/>
  <tableColumns count="11">
    <tableColumn id="1" xr3:uid="{1C43D91B-1486-4039-B922-DA551DDB4884}" name="Nº" totalsRowLabel="Total" dataDxfId="21" totalsRowDxfId="20"/>
    <tableColumn id="2" xr3:uid="{22AD4870-A385-450C-AFC6-A7CF84950EFB}" name="Número factura " dataDxfId="19" totalsRowDxfId="18"/>
    <tableColumn id="3" xr3:uid="{D293EE28-880C-4505-B7CC-FBD710E34E5B}" name="Fecha factura" dataDxfId="17" totalsRowDxfId="16"/>
    <tableColumn id="4" xr3:uid="{11EC0D5E-E1B8-4350-8218-8C89B0208643}" name="Forma de pago" dataDxfId="15" totalsRowDxfId="14"/>
    <tableColumn id="5" xr3:uid="{4BE70986-6465-4927-B97A-88C131D6759A}" name="Fecha de pago" dataDxfId="13" totalsRowDxfId="12"/>
    <tableColumn id="6" xr3:uid="{D09ED9E0-07BA-483B-98E9-A8ABB58CABA8}" name="Proveedor" dataDxfId="11" totalsRowDxfId="10"/>
    <tableColumn id="8" xr3:uid="{E3EA50FD-4595-4587-AACB-A19E639226FD}" name="CIF / NIF proveedor" dataDxfId="9" totalsRowDxfId="8"/>
    <tableColumn id="9" xr3:uid="{4A3CC94A-653C-463E-BCBA-79A352EA10EB}" name="Concepto factura " dataDxfId="7" totalsRowDxfId="6"/>
    <tableColumn id="7" xr3:uid="{4E12373D-B6F6-4059-BD01-D51ECC50D393}" name="Importe bruto " totalsRowFunction="sum" dataDxfId="5" totalsRowDxfId="4" dataCellStyle="Moneda"/>
    <tableColumn id="13" xr3:uid="{BCC375BB-756F-45C9-922E-2FA4A7CE84C2}" name="Impuesto soportado (IGIC / IVA)" totalsRowFunction="sum" dataDxfId="3" totalsRowDxfId="2" dataCellStyle="Moneda"/>
    <tableColumn id="10" xr3:uid="{BE035EAB-1C1E-492A-A883-21B5641B4034}" name="Importe total de la factura" totalsRowFunction="sum" dataDxfId="1" totalsRowDxfId="0" dataCellStyle="Moned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280452-02F3-400A-BE4E-1E8F617F1334}" name="Tabla28" displayName="Tabla28" ref="A31:K55" totalsRowCount="1" headerRowDxfId="671" dataDxfId="669" totalsRowDxfId="667" headerRowBorderDxfId="670" tableBorderDxfId="668" totalsRowBorderDxfId="666">
  <autoFilter ref="A31:K54" xr:uid="{D2280452-02F3-400A-BE4E-1E8F617F1334}"/>
  <tableColumns count="11">
    <tableColumn id="1" xr3:uid="{B8F1AC47-48BD-455A-8E17-207EE0666E67}" name="Nº" totalsRowLabel="Total" dataDxfId="665" totalsRowDxfId="664"/>
    <tableColumn id="2" xr3:uid="{F71A3BC0-E726-4058-869C-CEF4897396C5}" name="Número factura " dataDxfId="663" totalsRowDxfId="662"/>
    <tableColumn id="3" xr3:uid="{686F25A3-9209-453A-BC08-4E5EC80C65C6}" name="Fecha factura" dataDxfId="661" totalsRowDxfId="660"/>
    <tableColumn id="4" xr3:uid="{D6C66E73-B92F-4274-B2AA-2FF6FF8BD9B2}" name="Forma de pago" dataDxfId="659" totalsRowDxfId="658"/>
    <tableColumn id="5" xr3:uid="{72A80871-FB8B-44C4-BD00-A48D07F81FCD}" name="Fecha de pago" dataDxfId="657" totalsRowDxfId="656"/>
    <tableColumn id="6" xr3:uid="{1C160BEC-A29A-49BF-ACAE-DA0C9DBAF767}" name="Proveedor" dataDxfId="655" totalsRowDxfId="654"/>
    <tableColumn id="8" xr3:uid="{F9345790-EE1B-408E-8275-95030656A961}" name="CIF / NIF proveedor" dataDxfId="653" totalsRowDxfId="652"/>
    <tableColumn id="9" xr3:uid="{54BF06C6-F412-49A6-AAEA-C9003C38D912}" name="Concepto factura " dataDxfId="651" totalsRowDxfId="650"/>
    <tableColumn id="7" xr3:uid="{64D434BD-6CF5-4FCD-B1FF-45298A223D77}" name="Importe bruto " totalsRowFunction="sum" dataDxfId="649" totalsRowDxfId="648" dataCellStyle="Moneda"/>
    <tableColumn id="13" xr3:uid="{73FA6145-7E5C-4ED3-9DAD-627A1EEECD03}" name="Impuesto soportado (IGIC / IVA)" totalsRowFunction="sum" dataDxfId="647" totalsRowDxfId="646" dataCellStyle="Moneda"/>
    <tableColumn id="10" xr3:uid="{A4A48ADB-9DF6-422B-BD7A-85A9CC3C8E31}" name="Importe total de la factura" totalsRowFunction="sum" dataDxfId="645" totalsRowDxfId="644" dataCellStyle="Moneda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7429C3-7689-4CF9-84DB-A615A11CCA30}" name="Tabla29" displayName="Tabla29" ref="A57:K68" totalsRowCount="1" headerRowDxfId="643" dataDxfId="641" totalsRowDxfId="639" headerRowBorderDxfId="642" tableBorderDxfId="640" totalsRowBorderDxfId="638" dataCellStyle="Moneda">
  <autoFilter ref="A57:K67" xr:uid="{FC7429C3-7689-4CF9-84DB-A615A11CCA30}"/>
  <tableColumns count="11">
    <tableColumn id="1" xr3:uid="{36036F5B-CF45-4549-9DA6-C0FA6F4971B8}" name="Nº" totalsRowLabel="Total" dataDxfId="637" totalsRowDxfId="636"/>
    <tableColumn id="2" xr3:uid="{153224F6-3DA5-4CD6-AE83-3C624B4C8B1E}" name="Número factura " dataDxfId="635" totalsRowDxfId="634"/>
    <tableColumn id="3" xr3:uid="{461A6277-906A-4FB5-88AF-CC6E1A64EB9D}" name="Fecha factura" dataDxfId="633" totalsRowDxfId="632"/>
    <tableColumn id="4" xr3:uid="{48709742-8692-4309-944F-33A78D69E95D}" name="Forma de pago" dataDxfId="631" totalsRowDxfId="630"/>
    <tableColumn id="5" xr3:uid="{A3B38E32-B4C3-4C79-A13B-8ABFBF9BE661}" name="Fecha de pago" dataDxfId="629" totalsRowDxfId="628"/>
    <tableColumn id="6" xr3:uid="{0E114E81-7225-4011-9F65-11ABC5A405D4}" name="Proveedor" dataDxfId="627" totalsRowDxfId="626"/>
    <tableColumn id="8" xr3:uid="{5BB7035E-59BE-448C-A4FA-C88A4BBCBA9D}" name="CIF / NIF proveedor" dataDxfId="625" totalsRowDxfId="624"/>
    <tableColumn id="9" xr3:uid="{EE6F538D-EA7E-4ABB-A63C-FE2E09D8C8A3}" name="Concepto factura " dataDxfId="623" totalsRowDxfId="622"/>
    <tableColumn id="7" xr3:uid="{D73224FB-3D5B-4796-9DD6-30094ECB7E14}" name="Importe bruto " totalsRowFunction="sum" dataDxfId="621" totalsRowDxfId="620" dataCellStyle="Moneda"/>
    <tableColumn id="13" xr3:uid="{A3EF7E5A-935E-4413-8F3B-25FB5A0FF1F9}" name="Impuesto soportado (IGIC / IVA)" totalsRowFunction="sum" dataDxfId="619" totalsRowDxfId="618" dataCellStyle="Moneda"/>
    <tableColumn id="10" xr3:uid="{4793B6D8-D0E5-4DCF-8853-2689D07ED318}" name="Importe total de la factura" totalsRowFunction="sum" dataDxfId="617" totalsRowDxfId="616" dataCellStyle="Moneda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9B24EBD-0168-419F-8059-9F539C74E7AF}" name="Tabla210" displayName="Tabla210" ref="A70:K81" totalsRowCount="1" headerRowDxfId="615" dataDxfId="613" totalsRowDxfId="611" headerRowBorderDxfId="614" tableBorderDxfId="612" totalsRowBorderDxfId="610" dataCellStyle="Moneda">
  <autoFilter ref="A70:K80" xr:uid="{39B24EBD-0168-419F-8059-9F539C74E7AF}"/>
  <tableColumns count="11">
    <tableColumn id="1" xr3:uid="{41119E76-A572-4FB8-8D95-1AE7286D9236}" name="Nº" totalsRowLabel="Total" dataDxfId="609" totalsRowDxfId="608"/>
    <tableColumn id="2" xr3:uid="{EDFF7698-CA2E-4000-89B5-652017908F39}" name="Número factura " dataDxfId="607" totalsRowDxfId="606"/>
    <tableColumn id="3" xr3:uid="{ACC16737-B91F-4A95-A783-F5A018F4CCD5}" name="Fecha factura" dataDxfId="605" totalsRowDxfId="604"/>
    <tableColumn id="4" xr3:uid="{E23FF64B-D343-4026-8696-8D3AE9007BEF}" name="Forma de pago" dataDxfId="603" totalsRowDxfId="602"/>
    <tableColumn id="5" xr3:uid="{A2F24853-6C1C-4E25-8157-A395F779DE75}" name="Fecha de pago" dataDxfId="601" totalsRowDxfId="600"/>
    <tableColumn id="6" xr3:uid="{A8AC1AA4-D2AF-4F76-9D9A-99E5669A8F86}" name="Proveedor" dataDxfId="599" totalsRowDxfId="598"/>
    <tableColumn id="8" xr3:uid="{06088B85-63DD-4020-9AB4-153062CB4AD8}" name="CIF / NIF proveedor" dataDxfId="597" totalsRowDxfId="596"/>
    <tableColumn id="9" xr3:uid="{0C2B679A-AEAF-408F-8BA9-40BCA476802D}" name="Concepto factura " dataDxfId="595" totalsRowDxfId="594"/>
    <tableColumn id="7" xr3:uid="{43CC1995-26BF-4B04-AB4B-A60F860B1A32}" name="Importe bruto " totalsRowFunction="sum" dataDxfId="593" totalsRowDxfId="592" dataCellStyle="Moneda"/>
    <tableColumn id="13" xr3:uid="{041082CA-B5AD-4741-A901-A9D70A604D44}" name="Impuesto soportado (IGIC / IVA)" totalsRowFunction="sum" dataDxfId="591" totalsRowDxfId="590" dataCellStyle="Moneda"/>
    <tableColumn id="10" xr3:uid="{4AD26670-CAD1-4223-B4E1-FA975FE6BE6F}" name="Importe total de la factura" totalsRowFunction="sum" dataDxfId="589" totalsRowDxfId="588" dataCellStyle="Moneda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BF70B5E-D16C-4897-B96B-5811D849C282}" name="Tabla211" displayName="Tabla211" ref="A83:K89" totalsRowCount="1" headerRowDxfId="587" dataDxfId="585" totalsRowDxfId="583" headerRowBorderDxfId="586" tableBorderDxfId="584" totalsRowBorderDxfId="582" dataCellStyle="Moneda">
  <autoFilter ref="A83:K88" xr:uid="{EBF70B5E-D16C-4897-B96B-5811D849C282}"/>
  <tableColumns count="11">
    <tableColumn id="1" xr3:uid="{7D48D6FE-1468-4F5B-AED8-E4A879C9FEF0}" name="Nº" totalsRowLabel="Total" dataDxfId="581" totalsRowDxfId="580"/>
    <tableColumn id="2" xr3:uid="{D934F236-0F7D-4228-8F2B-6AABA42CD6D1}" name="Número factura " dataDxfId="579" totalsRowDxfId="578"/>
    <tableColumn id="3" xr3:uid="{ABF987D3-7A09-4D59-AE39-5BE5BF0B00DE}" name="Fecha factura" dataDxfId="577" totalsRowDxfId="576"/>
    <tableColumn id="4" xr3:uid="{7CCB60B2-1091-41CD-9E81-9257F9F4A8A1}" name="Forma de pago" dataDxfId="575" totalsRowDxfId="574"/>
    <tableColumn id="5" xr3:uid="{367B32A1-9881-409F-909B-873F4F33EDB3}" name="Fecha de pago" dataDxfId="573" totalsRowDxfId="572"/>
    <tableColumn id="6" xr3:uid="{3E3EFF6D-F2F2-463F-B8C6-6B66EE72B5DB}" name="Proveedor" dataDxfId="571" totalsRowDxfId="570"/>
    <tableColumn id="8" xr3:uid="{4474C045-8037-47B1-990E-3E77E4F1DA56}" name="CIF / NIF proveedor" dataDxfId="569" totalsRowDxfId="568"/>
    <tableColumn id="9" xr3:uid="{D6395AAC-8BD5-46D2-B079-CD548EFA371F}" name="Concepto factura " dataDxfId="567" totalsRowDxfId="566"/>
    <tableColumn id="7" xr3:uid="{92A2A2E5-2CC5-4E61-8B4F-BF521F4D196C}" name="Importe bruto " totalsRowFunction="sum" dataDxfId="565" totalsRowDxfId="564" dataCellStyle="Moneda"/>
    <tableColumn id="13" xr3:uid="{6F476BD7-31B7-45B5-86A4-6036E10BF758}" name="Impuesto soportado (IGIC / IVA)" totalsRowFunction="sum" dataDxfId="563" totalsRowDxfId="562" dataCellStyle="Moneda"/>
    <tableColumn id="10" xr3:uid="{8E7FD8AD-0A14-43A5-98FA-539049A79208}" name="Importe total de la factura" totalsRowFunction="sum" dataDxfId="561" totalsRowDxfId="560" dataCellStyle="Moneda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7D55FFA-FD89-48E3-8D1F-596FECFB32DD}" name="Tabla212" displayName="Tabla212" ref="A91:K97" totalsRowCount="1" headerRowDxfId="559" dataDxfId="557" totalsRowDxfId="555" headerRowBorderDxfId="558" tableBorderDxfId="556" totalsRowBorderDxfId="554" dataCellStyle="Moneda">
  <autoFilter ref="A91:K96" xr:uid="{C7D55FFA-FD89-48E3-8D1F-596FECFB32DD}"/>
  <tableColumns count="11">
    <tableColumn id="1" xr3:uid="{FDF73D22-EC63-4645-BA96-7240B0A288EB}" name="Nº" totalsRowLabel="Total" dataDxfId="553" totalsRowDxfId="552"/>
    <tableColumn id="2" xr3:uid="{816D59FC-AD8A-4C22-AEF0-4C0738835F45}" name="Número factura " dataDxfId="551" totalsRowDxfId="550"/>
    <tableColumn id="3" xr3:uid="{16806396-E679-4E17-88EC-62A5A98E7D05}" name="Fecha factura" dataDxfId="549" totalsRowDxfId="548"/>
    <tableColumn id="4" xr3:uid="{3EACA2E7-18B5-43EF-B18B-4174B6065529}" name="Forma de pago" dataDxfId="547" totalsRowDxfId="546"/>
    <tableColumn id="5" xr3:uid="{08D5A244-D04E-494C-B6AD-5FE16D01D3D2}" name="Fecha de pago" dataDxfId="545" totalsRowDxfId="544"/>
    <tableColumn id="6" xr3:uid="{AB62DBC6-42D0-42B1-9CAA-7ED6FB945DD9}" name="Proveedor" dataDxfId="543" totalsRowDxfId="542"/>
    <tableColumn id="8" xr3:uid="{6FE1FA0A-080E-4D90-8BCA-A78B7210386B}" name="CIF / NIF proveedor" dataDxfId="541" totalsRowDxfId="540"/>
    <tableColumn id="9" xr3:uid="{0DBBE5A9-1009-4393-868F-99BF668C57DB}" name="Concepto factura " dataDxfId="539" totalsRowDxfId="538"/>
    <tableColumn id="7" xr3:uid="{435AA351-47F4-4C58-9DCE-24604A19FDE3}" name="Importe bruto " totalsRowFunction="sum" dataDxfId="537" totalsRowDxfId="536" dataCellStyle="Moneda"/>
    <tableColumn id="13" xr3:uid="{9F03983C-6D0F-4811-BA0A-43FFB8E364C0}" name="Impuesto soportado (IGIC / IVA)" totalsRowFunction="sum" dataDxfId="535" totalsRowDxfId="534" dataCellStyle="Moneda"/>
    <tableColumn id="10" xr3:uid="{D70D7953-672B-4A2B-A978-915B94F6C41D}" name="Importe total de la factura" totalsRowFunction="sum" dataDxfId="533" totalsRowDxfId="532" dataCellStyle="Moneda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E0D4EDA-E2BC-4CE8-84CE-01BD95FEC124}" name="Tabla213" displayName="Tabla213" ref="A102:K111" totalsRowCount="1" headerRowDxfId="531" dataDxfId="529" totalsRowDxfId="527" headerRowBorderDxfId="530" tableBorderDxfId="528" totalsRowBorderDxfId="526" dataCellStyle="Moneda">
  <autoFilter ref="A102:K110" xr:uid="{4E0D4EDA-E2BC-4CE8-84CE-01BD95FEC124}"/>
  <tableColumns count="11">
    <tableColumn id="1" xr3:uid="{52D0B5FD-019D-4AB7-BB43-6861BB747B04}" name="Nº" totalsRowLabel="Total" dataDxfId="525" totalsRowDxfId="524"/>
    <tableColumn id="2" xr3:uid="{8961478D-D296-4CE8-8347-26288F5DE8E2}" name="Número factura " dataDxfId="523" totalsRowDxfId="522"/>
    <tableColumn id="3" xr3:uid="{40D3B176-647F-46AB-9D09-26ED427AFB85}" name="Fecha factura" dataDxfId="521" totalsRowDxfId="520"/>
    <tableColumn id="4" xr3:uid="{419C8B96-75AB-48A1-8434-39BCB35869C6}" name="Forma de pago" dataDxfId="519" totalsRowDxfId="518"/>
    <tableColumn id="5" xr3:uid="{D622EAE4-F380-45F4-B816-AC0F9EC40F8D}" name="Fecha de pago" dataDxfId="517" totalsRowDxfId="516"/>
    <tableColumn id="6" xr3:uid="{1A3192FB-9C99-4B2D-8047-9CFE4221D89E}" name="Proveedor" dataDxfId="515" totalsRowDxfId="514"/>
    <tableColumn id="8" xr3:uid="{A77DD68E-D785-420B-9737-94458654DAE3}" name="CIF / NIF proveedor" dataDxfId="513" totalsRowDxfId="512"/>
    <tableColumn id="9" xr3:uid="{4F4CFAE8-742F-4195-A997-79B2BCE0CF17}" name="Concepto factura " dataDxfId="511" totalsRowDxfId="510"/>
    <tableColumn id="7" xr3:uid="{3EF92419-3864-4343-9AB8-A6593B61B7AA}" name="Importe bruto " totalsRowFunction="sum" dataDxfId="509" totalsRowDxfId="508" dataCellStyle="Moneda"/>
    <tableColumn id="13" xr3:uid="{1F8C104F-5DF7-4FDA-86E4-263CA51C36FC}" name="Impuesto soportado (IGIC / IVA)" totalsRowFunction="sum" dataDxfId="507" totalsRowDxfId="506" dataCellStyle="Moneda"/>
    <tableColumn id="10" xr3:uid="{9F9448A5-98F3-4822-9F30-5BAB0B8BAFDC}" name="Importe total de la factura" totalsRowFunction="sum" dataDxfId="505" totalsRowDxfId="504" dataCellStyle="Moneda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ADE7D83-0BBD-4119-855A-A76E510F6FEF}" name="Tabla21314" displayName="Tabla21314" ref="A113:K120" totalsRowCount="1" headerRowDxfId="503" dataDxfId="501" totalsRowDxfId="499" headerRowBorderDxfId="502" tableBorderDxfId="500" totalsRowBorderDxfId="498" dataCellStyle="Moneda">
  <autoFilter ref="A113:K119" xr:uid="{AADE7D83-0BBD-4119-855A-A76E510F6FEF}"/>
  <tableColumns count="11">
    <tableColumn id="1" xr3:uid="{53A2EE4A-B62C-4C0A-8637-F73ECD746C54}" name="Nº" totalsRowLabel="Total" dataDxfId="497" totalsRowDxfId="496"/>
    <tableColumn id="2" xr3:uid="{20829A29-39FE-43EC-A081-53104ADEE796}" name="Número factura " dataDxfId="495" totalsRowDxfId="494"/>
    <tableColumn id="3" xr3:uid="{A5DD0B07-7560-4267-A38B-0BD0A44CC496}" name="Fecha factura" dataDxfId="493" totalsRowDxfId="492"/>
    <tableColumn id="4" xr3:uid="{D2ED422D-5CE1-4F23-88E4-6054D95DC00E}" name="Forma de pago" dataDxfId="491" totalsRowDxfId="490"/>
    <tableColumn id="5" xr3:uid="{091E4683-194F-4EA8-9EF2-AC9EA13CCF70}" name="Fecha de pago" dataDxfId="489" totalsRowDxfId="488"/>
    <tableColumn id="6" xr3:uid="{73E37DCD-DB4F-4AE1-9C79-013D920D885E}" name="Proveedor" dataDxfId="487" totalsRowDxfId="486"/>
    <tableColumn id="8" xr3:uid="{128665C9-8310-46FB-8BEB-65D45F5BD888}" name="CIF / NIF proveedor" dataDxfId="485" totalsRowDxfId="484"/>
    <tableColumn id="9" xr3:uid="{8B7165BF-7E2E-43B7-B1EF-10EE0AC808DB}" name="Concepto factura " dataDxfId="483" totalsRowDxfId="482"/>
    <tableColumn id="7" xr3:uid="{B86CBC00-9712-4EE9-AF14-F9E2C6191872}" name="Importe bruto " totalsRowFunction="sum" dataDxfId="481" totalsRowDxfId="480" dataCellStyle="Moneda"/>
    <tableColumn id="13" xr3:uid="{39908814-73A9-4B0D-9798-13C972B28117}" name="Impuesto soportado (IGIC / IVA)" totalsRowFunction="sum" dataDxfId="479" totalsRowDxfId="478" dataCellStyle="Moneda"/>
    <tableColumn id="10" xr3:uid="{80A04C0E-DABF-441F-8C2F-EE40DA6CCC1E}" name="Importe total de la factura" totalsRowFunction="sum" dataDxfId="477" totalsRowDxfId="476" dataCellStyle="Moned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zoomScaleNormal="100" workbookViewId="0">
      <selection activeCell="C15" sqref="C15"/>
    </sheetView>
  </sheetViews>
  <sheetFormatPr baseColWidth="10" defaultColWidth="9.140625" defaultRowHeight="15" x14ac:dyDescent="0.25"/>
  <cols>
    <col min="1" max="5" width="36.7109375" style="1" customWidth="1"/>
    <col min="6" max="6" width="11.7109375" style="1" customWidth="1"/>
    <col min="7" max="7" width="7.7109375" style="1" customWidth="1"/>
    <col min="8" max="16384" width="9.140625" style="1"/>
  </cols>
  <sheetData>
    <row r="1" spans="1:5" ht="21" thickBot="1" x14ac:dyDescent="0.35">
      <c r="A1" s="157" t="s">
        <v>113</v>
      </c>
      <c r="B1" s="157"/>
      <c r="C1" s="157"/>
      <c r="D1" s="157"/>
      <c r="E1" s="157"/>
    </row>
    <row r="2" spans="1:5" ht="16.5" thickBot="1" x14ac:dyDescent="0.3">
      <c r="A2" s="151" t="s">
        <v>0</v>
      </c>
      <c r="B2" s="152"/>
      <c r="C2" s="152"/>
      <c r="D2" s="152"/>
      <c r="E2" s="153"/>
    </row>
    <row r="3" spans="1:5" ht="15.75" thickBot="1" x14ac:dyDescent="0.3">
      <c r="A3" s="2" t="s">
        <v>1</v>
      </c>
      <c r="B3" s="3"/>
    </row>
    <row r="4" spans="1:5" ht="15.75" thickBot="1" x14ac:dyDescent="0.3"/>
    <row r="5" spans="1:5" ht="16.5" thickBot="1" x14ac:dyDescent="0.3">
      <c r="A5" s="151" t="s">
        <v>2</v>
      </c>
      <c r="B5" s="152"/>
      <c r="C5" s="152"/>
      <c r="D5" s="152"/>
      <c r="E5" s="153"/>
    </row>
    <row r="7" spans="1:5" ht="15.75" thickBot="1" x14ac:dyDescent="0.3">
      <c r="A7" s="2" t="s">
        <v>3</v>
      </c>
      <c r="B7" s="2" t="s">
        <v>4</v>
      </c>
    </row>
    <row r="8" spans="1:5" ht="15.75" thickBot="1" x14ac:dyDescent="0.3">
      <c r="A8" s="3"/>
      <c r="B8" s="154"/>
      <c r="C8" s="155"/>
      <c r="D8" s="156"/>
    </row>
    <row r="9" spans="1:5" ht="15.75" thickBot="1" x14ac:dyDescent="0.3"/>
    <row r="10" spans="1:5" ht="16.5" thickBot="1" x14ac:dyDescent="0.3">
      <c r="A10" s="151" t="s">
        <v>5</v>
      </c>
      <c r="B10" s="152"/>
      <c r="C10" s="152"/>
      <c r="D10" s="152"/>
      <c r="E10" s="153"/>
    </row>
    <row r="12" spans="1:5" ht="15.75" thickBot="1" x14ac:dyDescent="0.3">
      <c r="A12" s="2" t="s">
        <v>6</v>
      </c>
      <c r="B12" s="2" t="s">
        <v>7</v>
      </c>
    </row>
    <row r="13" spans="1:5" ht="15.75" thickBot="1" x14ac:dyDescent="0.3">
      <c r="A13" s="3"/>
      <c r="B13" s="3"/>
    </row>
    <row r="15" spans="1:5" ht="15.75" thickBot="1" x14ac:dyDescent="0.3">
      <c r="A15" s="2" t="s">
        <v>8</v>
      </c>
      <c r="B15" s="2" t="s">
        <v>9</v>
      </c>
      <c r="C15" s="2" t="s">
        <v>10</v>
      </c>
    </row>
    <row r="16" spans="1:5" ht="15.75" thickBot="1" x14ac:dyDescent="0.3">
      <c r="A16" s="3"/>
      <c r="B16" s="3"/>
      <c r="C16" s="3"/>
    </row>
    <row r="19" spans="1:1" x14ac:dyDescent="0.25">
      <c r="A19" s="1" t="s">
        <v>11</v>
      </c>
    </row>
  </sheetData>
  <sheetProtection algorithmName="SHA-512" hashValue="kff1IIUJBO9iHsHxJ+ewqBKtLNrOMcg5Q20I8rVqLNOLrB+McjvMGUDwe+7bDj6O7x3HW5/t94p+w2mTfTCFiA==" saltValue="cLw1oJzStSncIZCfPh7dxg==" spinCount="100000" sheet="1" objects="1" scenarios="1"/>
  <mergeCells count="5">
    <mergeCell ref="A2:E2"/>
    <mergeCell ref="A5:E5"/>
    <mergeCell ref="B8:D8"/>
    <mergeCell ref="A10:E10"/>
    <mergeCell ref="A1:E1"/>
  </mergeCells>
  <pageMargins left="0.7" right="0.7" top="0.75" bottom="0.75" header="0.3" footer="0.3"/>
  <pageSetup paperSize="9" scale="4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1266825</xdr:colOff>
                    <xdr:row>20</xdr:row>
                    <xdr:rowOff>104775</xdr:rowOff>
                  </from>
                  <to>
                    <xdr:col>2</xdr:col>
                    <xdr:colOff>628650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1266825</xdr:colOff>
                    <xdr:row>19</xdr:row>
                    <xdr:rowOff>28575</xdr:rowOff>
                  </from>
                  <to>
                    <xdr:col>2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2</xdr:row>
                    <xdr:rowOff>76200</xdr:rowOff>
                  </from>
                  <to>
                    <xdr:col>3</xdr:col>
                    <xdr:colOff>38100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1257300</xdr:colOff>
                    <xdr:row>2</xdr:row>
                    <xdr:rowOff>76200</xdr:rowOff>
                  </from>
                  <to>
                    <xdr:col>4</xdr:col>
                    <xdr:colOff>1228725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1266825</xdr:colOff>
                    <xdr:row>2</xdr:row>
                    <xdr:rowOff>85725</xdr:rowOff>
                  </from>
                  <to>
                    <xdr:col>6</xdr:col>
                    <xdr:colOff>457200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8F9D-FCB8-48AB-81E9-F03230D7E152}">
  <dimension ref="A1:H78"/>
  <sheetViews>
    <sheetView tabSelected="1" zoomScaleNormal="100" workbookViewId="0">
      <selection activeCell="B6" sqref="B6:C6"/>
    </sheetView>
  </sheetViews>
  <sheetFormatPr baseColWidth="10" defaultRowHeight="15" x14ac:dyDescent="0.25"/>
  <cols>
    <col min="1" max="1" width="76.5703125" customWidth="1"/>
    <col min="2" max="3" width="31.28515625" customWidth="1"/>
    <col min="4" max="4" width="20.28515625" customWidth="1"/>
    <col min="5" max="5" width="15.140625" customWidth="1"/>
  </cols>
  <sheetData>
    <row r="1" spans="1:4" ht="18" customHeight="1" thickBot="1" x14ac:dyDescent="0.3">
      <c r="A1" s="159" t="s">
        <v>12</v>
      </c>
      <c r="B1" s="160"/>
      <c r="C1" s="160"/>
      <c r="D1" s="161"/>
    </row>
    <row r="2" spans="1:4" ht="39.75" customHeight="1" x14ac:dyDescent="0.25">
      <c r="A2" s="48" t="s">
        <v>13</v>
      </c>
      <c r="B2" s="48" t="s">
        <v>14</v>
      </c>
      <c r="C2" s="48" t="s">
        <v>15</v>
      </c>
      <c r="D2" s="49" t="s">
        <v>16</v>
      </c>
    </row>
    <row r="3" spans="1:4" ht="39.75" customHeight="1" x14ac:dyDescent="0.25">
      <c r="A3" s="50" t="s">
        <v>17</v>
      </c>
      <c r="B3" s="51"/>
      <c r="C3" s="52"/>
      <c r="D3" s="53"/>
    </row>
    <row r="4" spans="1:4" ht="17.25" customHeight="1" x14ac:dyDescent="0.25">
      <c r="A4" s="54" t="s">
        <v>18</v>
      </c>
      <c r="B4" s="28"/>
      <c r="C4" s="29"/>
      <c r="D4" s="73">
        <f>Tabla2553[[#This Row],[PRESUPUESTO (Anexo IV)]]-Tabla2553[[#This Row],[GASTO EJECUTADO]]</f>
        <v>0</v>
      </c>
    </row>
    <row r="5" spans="1:4" ht="17.25" customHeight="1" x14ac:dyDescent="0.25">
      <c r="A5" s="55" t="s">
        <v>19</v>
      </c>
      <c r="B5" s="30"/>
      <c r="C5" s="31"/>
      <c r="D5" s="73">
        <f>Tabla2553[[#This Row],[PRESUPUESTO (Anexo IV)]]-Tabla2553[[#This Row],[GASTO EJECUTADO]]</f>
        <v>0</v>
      </c>
    </row>
    <row r="6" spans="1:4" ht="17.25" customHeight="1" x14ac:dyDescent="0.25">
      <c r="A6" s="55" t="s">
        <v>20</v>
      </c>
      <c r="B6" s="30"/>
      <c r="C6" s="31"/>
      <c r="D6" s="73">
        <f>Tabla2553[[#This Row],[PRESUPUESTO (Anexo IV)]]-Tabla2553[[#This Row],[GASTO EJECUTADO]]</f>
        <v>0</v>
      </c>
    </row>
    <row r="7" spans="1:4" ht="17.25" customHeight="1" x14ac:dyDescent="0.25">
      <c r="A7" s="55" t="s">
        <v>21</v>
      </c>
      <c r="B7" s="30"/>
      <c r="C7" s="31"/>
      <c r="D7" s="73">
        <f>Tabla2553[[#This Row],[PRESUPUESTO (Anexo IV)]]-Tabla2553[[#This Row],[GASTO EJECUTADO]]</f>
        <v>0</v>
      </c>
    </row>
    <row r="8" spans="1:4" ht="17.25" customHeight="1" x14ac:dyDescent="0.25">
      <c r="A8" s="55" t="s">
        <v>22</v>
      </c>
      <c r="B8" s="30"/>
      <c r="C8" s="31"/>
      <c r="D8" s="73">
        <f>Tabla2553[[#This Row],[PRESUPUESTO (Anexo IV)]]-Tabla2553[[#This Row],[GASTO EJECUTADO]]</f>
        <v>0</v>
      </c>
    </row>
    <row r="9" spans="1:4" ht="17.25" customHeight="1" x14ac:dyDescent="0.25">
      <c r="A9" s="56" t="s">
        <v>23</v>
      </c>
      <c r="B9" s="30"/>
      <c r="C9" s="31"/>
      <c r="D9" s="73">
        <f>Tabla2553[[#This Row],[PRESUPUESTO (Anexo IV)]]-Tabla2553[[#This Row],[GASTO EJECUTADO]]</f>
        <v>0</v>
      </c>
    </row>
    <row r="10" spans="1:4" ht="19.5" customHeight="1" x14ac:dyDescent="0.25">
      <c r="A10" s="57" t="s">
        <v>52</v>
      </c>
      <c r="B10" s="80">
        <f>SUM(B4:B9)</f>
        <v>0</v>
      </c>
      <c r="C10" s="81">
        <f>SUM(C4:C9)</f>
        <v>0</v>
      </c>
      <c r="D10" s="73">
        <f>Tabla2553[[#This Row],[PRESUPUESTO (Anexo IV)]]-Tabla2553[[#This Row],[GASTO EJECUTADO]]</f>
        <v>0</v>
      </c>
    </row>
    <row r="11" spans="1:4" ht="19.5" customHeight="1" x14ac:dyDescent="0.25">
      <c r="A11" s="39" t="s">
        <v>24</v>
      </c>
      <c r="B11" s="82"/>
      <c r="C11" s="83"/>
      <c r="D11" s="75"/>
    </row>
    <row r="12" spans="1:4" ht="16.5" customHeight="1" x14ac:dyDescent="0.25">
      <c r="A12" s="56" t="s">
        <v>25</v>
      </c>
      <c r="B12" s="28"/>
      <c r="C12" s="32"/>
      <c r="D12" s="73">
        <f>Tabla2553[[#This Row],[PRESUPUESTO (Anexo IV)]]-Tabla2553[[#This Row],[GASTO EJECUTADO]]</f>
        <v>0</v>
      </c>
    </row>
    <row r="13" spans="1:4" ht="16.5" customHeight="1" x14ac:dyDescent="0.25">
      <c r="A13" s="40" t="s">
        <v>26</v>
      </c>
      <c r="B13" s="30"/>
      <c r="C13" s="34"/>
      <c r="D13" s="73">
        <f>Tabla2553[[#This Row],[PRESUPUESTO (Anexo IV)]]-Tabla2553[[#This Row],[GASTO EJECUTADO]]</f>
        <v>0</v>
      </c>
    </row>
    <row r="14" spans="1:4" ht="16.5" customHeight="1" x14ac:dyDescent="0.25">
      <c r="A14" s="40" t="s">
        <v>27</v>
      </c>
      <c r="B14" s="30"/>
      <c r="C14" s="34">
        <v>0</v>
      </c>
      <c r="D14" s="73">
        <f>Tabla2553[[#This Row],[PRESUPUESTO (Anexo IV)]]-Tabla2553[[#This Row],[GASTO EJECUTADO]]</f>
        <v>0</v>
      </c>
    </row>
    <row r="15" spans="1:4" ht="19.5" customHeight="1" x14ac:dyDescent="0.25">
      <c r="A15" s="57" t="s">
        <v>28</v>
      </c>
      <c r="B15" s="80">
        <f>SUM(B12:B14)</f>
        <v>0</v>
      </c>
      <c r="C15" s="81">
        <f>SUM(C12:C14)</f>
        <v>0</v>
      </c>
      <c r="D15" s="73">
        <f>Tabla2553[[#This Row],[PRESUPUESTO (Anexo IV)]]-Tabla2553[[#This Row],[GASTO EJECUTADO]]</f>
        <v>0</v>
      </c>
    </row>
    <row r="16" spans="1:4" ht="19.5" customHeight="1" x14ac:dyDescent="0.25">
      <c r="A16" s="39" t="s">
        <v>29</v>
      </c>
      <c r="B16" s="82"/>
      <c r="C16" s="83"/>
      <c r="D16" s="75"/>
    </row>
    <row r="17" spans="1:8" ht="19.5" customHeight="1" x14ac:dyDescent="0.25">
      <c r="A17" s="40" t="s">
        <v>30</v>
      </c>
      <c r="B17" s="30"/>
      <c r="C17" s="34"/>
      <c r="D17" s="73">
        <f>Tabla2553[[#This Row],[PRESUPUESTO (Anexo IV)]]-Tabla2553[[#This Row],[GASTO EJECUTADO]]</f>
        <v>0</v>
      </c>
    </row>
    <row r="18" spans="1:8" ht="19.5" customHeight="1" x14ac:dyDescent="0.25">
      <c r="A18" s="40" t="s">
        <v>31</v>
      </c>
      <c r="B18" s="30"/>
      <c r="C18" s="34"/>
      <c r="D18" s="73">
        <f>Tabla2553[[#This Row],[PRESUPUESTO (Anexo IV)]]-Tabla2553[[#This Row],[GASTO EJECUTADO]]</f>
        <v>0</v>
      </c>
    </row>
    <row r="19" spans="1:8" ht="19.5" customHeight="1" x14ac:dyDescent="0.25">
      <c r="A19" s="57" t="s">
        <v>32</v>
      </c>
      <c r="B19" s="80">
        <f>SUM(B17:B18)</f>
        <v>0</v>
      </c>
      <c r="C19" s="81">
        <f>SUM(C17:C18)</f>
        <v>0</v>
      </c>
      <c r="D19" s="73">
        <f>Tabla2553[[#This Row],[PRESUPUESTO (Anexo IV)]]-Tabla2553[[#This Row],[GASTO EJECUTADO]]</f>
        <v>0</v>
      </c>
    </row>
    <row r="20" spans="1:8" ht="34.5" customHeight="1" x14ac:dyDescent="0.25">
      <c r="A20" s="39" t="s">
        <v>126</v>
      </c>
      <c r="B20" s="82"/>
      <c r="C20" s="150" t="s">
        <v>114</v>
      </c>
      <c r="D20" s="74"/>
    </row>
    <row r="21" spans="1:8" ht="19.5" customHeight="1" x14ac:dyDescent="0.25">
      <c r="A21" s="39" t="s">
        <v>33</v>
      </c>
      <c r="B21" s="82"/>
      <c r="C21" s="83"/>
      <c r="D21" s="75"/>
    </row>
    <row r="22" spans="1:8" ht="18.75" customHeight="1" x14ac:dyDescent="0.25">
      <c r="A22" s="40" t="s">
        <v>34</v>
      </c>
      <c r="B22" s="28"/>
      <c r="C22" s="34"/>
      <c r="D22" s="73">
        <f>Tabla2553[[#This Row],[PRESUPUESTO (Anexo IV)]]-Tabla2553[[#This Row],[GASTO EJECUTADO]]</f>
        <v>0</v>
      </c>
    </row>
    <row r="23" spans="1:8" ht="18.75" customHeight="1" x14ac:dyDescent="0.25">
      <c r="A23" s="40" t="s">
        <v>35</v>
      </c>
      <c r="B23" s="30"/>
      <c r="C23" s="34"/>
      <c r="D23" s="73">
        <f>Tabla2553[[#This Row],[PRESUPUESTO (Anexo IV)]]-Tabla2553[[#This Row],[GASTO EJECUTADO]]</f>
        <v>0</v>
      </c>
      <c r="G23" s="133"/>
      <c r="H23" s="133"/>
    </row>
    <row r="24" spans="1:8" ht="31.5" customHeight="1" x14ac:dyDescent="0.25">
      <c r="A24" s="40" t="s">
        <v>36</v>
      </c>
      <c r="B24" s="30"/>
      <c r="C24" s="34"/>
      <c r="D24" s="73">
        <f>Tabla2553[[#This Row],[PRESUPUESTO (Anexo IV)]]-Tabla2553[[#This Row],[GASTO EJECUTADO]]</f>
        <v>0</v>
      </c>
    </row>
    <row r="25" spans="1:8" ht="15" customHeight="1" x14ac:dyDescent="0.25">
      <c r="A25" s="40" t="s">
        <v>37</v>
      </c>
      <c r="B25" s="30"/>
      <c r="C25" s="34"/>
      <c r="D25" s="73">
        <f>Tabla2553[[#This Row],[PRESUPUESTO (Anexo IV)]]-Tabla2553[[#This Row],[GASTO EJECUTADO]]</f>
        <v>0</v>
      </c>
    </row>
    <row r="26" spans="1:8" ht="15" customHeight="1" x14ac:dyDescent="0.25">
      <c r="A26" s="40" t="s">
        <v>38</v>
      </c>
      <c r="B26" s="30"/>
      <c r="C26" s="34"/>
      <c r="D26" s="73">
        <f>Tabla2553[[#This Row],[PRESUPUESTO (Anexo IV)]]-Tabla2553[[#This Row],[GASTO EJECUTADO]]</f>
        <v>0</v>
      </c>
    </row>
    <row r="27" spans="1:8" ht="19.5" customHeight="1" x14ac:dyDescent="0.25">
      <c r="A27" s="57" t="s">
        <v>39</v>
      </c>
      <c r="B27" s="80">
        <f>SUM(B22:B26)</f>
        <v>0</v>
      </c>
      <c r="C27" s="81">
        <f>SUM(C22:C26)</f>
        <v>0</v>
      </c>
      <c r="D27" s="73">
        <f>Tabla2553[[#This Row],[PRESUPUESTO (Anexo IV)]]-Tabla2553[[#This Row],[GASTO EJECUTADO]]</f>
        <v>0</v>
      </c>
    </row>
    <row r="28" spans="1:8" ht="58.5" customHeight="1" x14ac:dyDescent="0.25">
      <c r="A28" s="139" t="s">
        <v>116</v>
      </c>
      <c r="B28" s="135" t="e">
        <f>B27/B65</f>
        <v>#DIV/0!</v>
      </c>
      <c r="C28" s="146" t="e">
        <f>C27/C65</f>
        <v>#DIV/0!</v>
      </c>
      <c r="D28" s="74"/>
    </row>
    <row r="29" spans="1:8" ht="44.25" customHeight="1" x14ac:dyDescent="0.25">
      <c r="A29" s="140" t="str">
        <f>IF(C20="Nacional","4. Este evento es de ámbito NACIONAL, y por lo tanto le son de aplicación las dos siguientes celdas de esta fila","4. Este evento NO es de ámbito nacional, y por lo tanto NO se le aplican las dos siguientes celdas de esta fila")</f>
        <v>4. Este evento es de ámbito NACIONAL, y por lo tanto le son de aplicación las dos siguientes celdas de esta fila</v>
      </c>
      <c r="B29" s="148" t="e">
        <f>IF(B28&gt;15%,"Sí","No se respeta el porcentaje establecido en la convocatoria")</f>
        <v>#DIV/0!</v>
      </c>
      <c r="C29" s="147" t="e">
        <f>IF(C28&gt;15%,"Sí","No se respeta el porcentaje establecido en la convocatoria")</f>
        <v>#DIV/0!</v>
      </c>
      <c r="D29" s="74"/>
    </row>
    <row r="30" spans="1:8" ht="36.75" customHeight="1" x14ac:dyDescent="0.25">
      <c r="A30" s="140" t="str">
        <f>IF(C20="Nacional","4. Este evento NO es de ámbito internacional, y por lo tanto NO se le aplican las dos siguientes celdas de esta fila","4. Este evento es de ámbito INTERNACIONAL y por lo tanto se le aplican las dos siguientes celdas de esta fila")</f>
        <v>4. Este evento NO es de ámbito internacional, y por lo tanto NO se le aplican las dos siguientes celdas de esta fila</v>
      </c>
      <c r="B30" s="149" t="e">
        <f>IF(B28&gt;18%,"Sí","No se respeta el porcentaje establecido en la convocatoria")</f>
        <v>#DIV/0!</v>
      </c>
      <c r="C30" s="147" t="e">
        <f>IF(C28&gt;18%,"Sí","No se respeta el porcentaje establecido en la convocatoria")</f>
        <v>#DIV/0!</v>
      </c>
      <c r="D30" s="74"/>
    </row>
    <row r="31" spans="1:8" ht="19.5" customHeight="1" x14ac:dyDescent="0.25">
      <c r="A31" s="39" t="s">
        <v>40</v>
      </c>
      <c r="B31" s="82"/>
      <c r="C31" s="83"/>
      <c r="D31" s="75"/>
    </row>
    <row r="32" spans="1:8" ht="29.25" customHeight="1" x14ac:dyDescent="0.25">
      <c r="A32" s="40" t="s">
        <v>41</v>
      </c>
      <c r="B32" s="28"/>
      <c r="C32" s="34"/>
      <c r="D32" s="73">
        <f>Tabla2553[[#This Row],[PRESUPUESTO (Anexo IV)]]-Tabla2553[[#This Row],[GASTO EJECUTADO]]</f>
        <v>0</v>
      </c>
    </row>
    <row r="33" spans="1:4" ht="19.5" customHeight="1" x14ac:dyDescent="0.25">
      <c r="A33" s="40" t="s">
        <v>42</v>
      </c>
      <c r="B33" s="30"/>
      <c r="C33" s="34"/>
      <c r="D33" s="73">
        <f>Tabla2553[[#This Row],[PRESUPUESTO (Anexo IV)]]-Tabla2553[[#This Row],[GASTO EJECUTADO]]</f>
        <v>0</v>
      </c>
    </row>
    <row r="34" spans="1:4" ht="19.5" customHeight="1" x14ac:dyDescent="0.25">
      <c r="A34" s="41" t="s">
        <v>43</v>
      </c>
      <c r="B34" s="84">
        <f>SUM(B32:B33)</f>
        <v>0</v>
      </c>
      <c r="C34" s="84">
        <f>SUM(C32:C33)</f>
        <v>0</v>
      </c>
      <c r="D34" s="73">
        <f>Tabla2553[[#This Row],[PRESUPUESTO (Anexo IV)]]-Tabla2553[[#This Row],[GASTO EJECUTADO]]</f>
        <v>0</v>
      </c>
    </row>
    <row r="35" spans="1:4" ht="45" customHeight="1" thickBot="1" x14ac:dyDescent="0.3">
      <c r="A35" s="42" t="s">
        <v>118</v>
      </c>
      <c r="B35" s="30"/>
      <c r="C35" s="33"/>
      <c r="D35" s="76">
        <f>Tabla2553[[#This Row],[PRESUPUESTO (Anexo IV)]]-Tabla2553[[#This Row],[GASTO EJECUTADO]]</f>
        <v>0</v>
      </c>
    </row>
    <row r="36" spans="1:4" ht="45" customHeight="1" x14ac:dyDescent="0.25">
      <c r="A36" s="139" t="s">
        <v>119</v>
      </c>
      <c r="B36" s="135" t="e">
        <f>B35/B65</f>
        <v>#DIV/0!</v>
      </c>
      <c r="C36" s="136" t="e">
        <f>C35/C65</f>
        <v>#DIV/0!</v>
      </c>
      <c r="D36" s="74"/>
    </row>
    <row r="37" spans="1:4" ht="45" customHeight="1" x14ac:dyDescent="0.25">
      <c r="A37" s="141" t="s">
        <v>122</v>
      </c>
      <c r="B37" s="137" t="e">
        <f>IF(B36&gt;30%,"NO","SÍ")</f>
        <v>#DIV/0!</v>
      </c>
      <c r="C37" s="138" t="e">
        <f>IF(C36&gt;30%,"NO","SÍ")</f>
        <v>#DIV/0!</v>
      </c>
      <c r="D37" s="74"/>
    </row>
    <row r="38" spans="1:4" ht="45" customHeight="1" thickBot="1" x14ac:dyDescent="0.3">
      <c r="A38" s="42" t="s">
        <v>117</v>
      </c>
      <c r="B38" s="30"/>
      <c r="C38" s="33"/>
      <c r="D38" s="76">
        <f>Tabla2553[[#This Row],[PRESUPUESTO (Anexo IV)]]-Tabla2553[[#This Row],[GASTO EJECUTADO]]</f>
        <v>0</v>
      </c>
    </row>
    <row r="39" spans="1:4" ht="45" customHeight="1" x14ac:dyDescent="0.25">
      <c r="A39" s="139" t="s">
        <v>120</v>
      </c>
      <c r="B39" s="135" t="e">
        <f>B38/B65</f>
        <v>#DIV/0!</v>
      </c>
      <c r="C39" s="136" t="e">
        <f>C38/C65</f>
        <v>#DIV/0!</v>
      </c>
      <c r="D39" s="74"/>
    </row>
    <row r="40" spans="1:4" ht="45" customHeight="1" x14ac:dyDescent="0.25">
      <c r="A40" s="141" t="s">
        <v>121</v>
      </c>
      <c r="B40" s="137" t="e">
        <f>IF(B39&gt;20%,"NO","SÍ")</f>
        <v>#DIV/0!</v>
      </c>
      <c r="C40" s="138" t="e">
        <f>IF(C39&gt;20%,"NO","SÍ")</f>
        <v>#DIV/0!</v>
      </c>
      <c r="D40" s="74"/>
    </row>
    <row r="41" spans="1:4" ht="45" customHeight="1" thickBot="1" x14ac:dyDescent="0.3">
      <c r="A41" s="58" t="s">
        <v>123</v>
      </c>
      <c r="B41" s="30"/>
      <c r="C41" s="33"/>
      <c r="D41" s="76">
        <f>Tabla2553[[#This Row],[PRESUPUESTO (Anexo IV)]]-Tabla2553[[#This Row],[GASTO EJECUTADO]]</f>
        <v>0</v>
      </c>
    </row>
    <row r="42" spans="1:4" ht="66" customHeight="1" thickBot="1" x14ac:dyDescent="0.3">
      <c r="A42" s="58" t="s">
        <v>44</v>
      </c>
      <c r="B42" s="30"/>
      <c r="C42" s="33"/>
      <c r="D42" s="76">
        <f>Tabla2553[[#This Row],[PRESUPUESTO (Anexo IV)]]-Tabla2553[[#This Row],[GASTO EJECUTADO]]</f>
        <v>0</v>
      </c>
    </row>
    <row r="43" spans="1:4" ht="45.75" customHeight="1" x14ac:dyDescent="0.25">
      <c r="A43" s="59" t="s">
        <v>45</v>
      </c>
      <c r="B43" s="30"/>
      <c r="C43" s="33"/>
      <c r="D43" s="76">
        <f>Tabla2553[[#This Row],[PRESUPUESTO (Anexo IV)]]-Tabla2553[[#This Row],[GASTO EJECUTADO]]</f>
        <v>0</v>
      </c>
    </row>
    <row r="44" spans="1:4" ht="47.25" customHeight="1" thickBot="1" x14ac:dyDescent="0.3">
      <c r="A44" s="42" t="s">
        <v>112</v>
      </c>
      <c r="B44" s="30"/>
      <c r="C44" s="33"/>
      <c r="D44" s="76">
        <f>Tabla2553[[#This Row],[PRESUPUESTO (Anexo IV)]]-Tabla2553[[#This Row],[GASTO EJECUTADO]]</f>
        <v>0</v>
      </c>
    </row>
    <row r="45" spans="1:4" ht="49.5" customHeight="1" thickBot="1" x14ac:dyDescent="0.3">
      <c r="A45" s="58" t="s">
        <v>46</v>
      </c>
      <c r="B45" s="30"/>
      <c r="C45" s="33"/>
      <c r="D45" s="76">
        <f>Tabla2553[[#This Row],[PRESUPUESTO (Anexo IV)]]-Tabla2553[[#This Row],[GASTO EJECUTADO]]</f>
        <v>0</v>
      </c>
    </row>
    <row r="46" spans="1:4" ht="49.5" customHeight="1" x14ac:dyDescent="0.25">
      <c r="A46" s="59" t="s">
        <v>47</v>
      </c>
      <c r="B46" s="30"/>
      <c r="C46" s="33"/>
      <c r="D46" s="76">
        <f>Tabla2553[[#This Row],[PRESUPUESTO (Anexo IV)]]-Tabla2553[[#This Row],[GASTO EJECUTADO]]</f>
        <v>0</v>
      </c>
    </row>
    <row r="47" spans="1:4" ht="21.75" customHeight="1" thickBot="1" x14ac:dyDescent="0.3">
      <c r="A47" s="60" t="s">
        <v>48</v>
      </c>
      <c r="B47" s="85">
        <f>B10+B15+B19+B27+B34+B35+B38+B41+B42+B43+B44+B45+B46</f>
        <v>0</v>
      </c>
      <c r="C47" s="85">
        <f>C10+C15+C19+C27+C34+C35+C38+C41+C42+C43+C44+C45+C46</f>
        <v>0</v>
      </c>
      <c r="D47" s="77">
        <f>Tabla2553[[#This Row],[PRESUPUESTO (Anexo IV)]]-Tabla2553[[#This Row],[GASTO EJECUTADO]]</f>
        <v>0</v>
      </c>
    </row>
    <row r="48" spans="1:4" ht="19.5" customHeight="1" x14ac:dyDescent="0.25">
      <c r="A48" s="39" t="s">
        <v>49</v>
      </c>
      <c r="B48" s="82"/>
      <c r="C48" s="83"/>
      <c r="D48" s="78"/>
    </row>
    <row r="49" spans="1:4" x14ac:dyDescent="0.25">
      <c r="A49" s="46"/>
      <c r="B49" s="30"/>
      <c r="C49" s="33"/>
      <c r="D49" s="79">
        <f>Tabla2553[[#This Row],[PRESUPUESTO (Anexo IV)]]-Tabla2553[[#This Row],[GASTO EJECUTADO]]</f>
        <v>0</v>
      </c>
    </row>
    <row r="50" spans="1:4" x14ac:dyDescent="0.25">
      <c r="A50" s="46"/>
      <c r="B50" s="30"/>
      <c r="C50" s="33"/>
      <c r="D50" s="79">
        <f>Tabla2553[[#This Row],[PRESUPUESTO (Anexo IV)]]-Tabla2553[[#This Row],[GASTO EJECUTADO]]</f>
        <v>0</v>
      </c>
    </row>
    <row r="51" spans="1:4" x14ac:dyDescent="0.25">
      <c r="A51" s="46"/>
      <c r="B51" s="30"/>
      <c r="C51" s="33"/>
      <c r="D51" s="79">
        <f>Tabla2553[[#This Row],[PRESUPUESTO (Anexo IV)]]-Tabla2553[[#This Row],[GASTO EJECUTADO]]</f>
        <v>0</v>
      </c>
    </row>
    <row r="52" spans="1:4" x14ac:dyDescent="0.25">
      <c r="A52" s="46"/>
      <c r="B52" s="30"/>
      <c r="C52" s="33"/>
      <c r="D52" s="79">
        <f>Tabla2553[[#This Row],[PRESUPUESTO (Anexo IV)]]-Tabla2553[[#This Row],[GASTO EJECUTADO]]</f>
        <v>0</v>
      </c>
    </row>
    <row r="53" spans="1:4" x14ac:dyDescent="0.25">
      <c r="A53" s="46"/>
      <c r="B53" s="30"/>
      <c r="C53" s="33"/>
      <c r="D53" s="79">
        <f>Tabla2553[[#This Row],[PRESUPUESTO (Anexo IV)]]-Tabla2553[[#This Row],[GASTO EJECUTADO]]</f>
        <v>0</v>
      </c>
    </row>
    <row r="54" spans="1:4" x14ac:dyDescent="0.25">
      <c r="A54" s="46"/>
      <c r="B54" s="30"/>
      <c r="C54" s="33"/>
      <c r="D54" s="79">
        <f>Tabla2553[[#This Row],[PRESUPUESTO (Anexo IV)]]-Tabla2553[[#This Row],[GASTO EJECUTADO]]</f>
        <v>0</v>
      </c>
    </row>
    <row r="55" spans="1:4" x14ac:dyDescent="0.25">
      <c r="A55" s="46"/>
      <c r="B55" s="30"/>
      <c r="C55" s="33"/>
      <c r="D55" s="79">
        <f>Tabla2553[[#This Row],[PRESUPUESTO (Anexo IV)]]-Tabla2553[[#This Row],[GASTO EJECUTADO]]</f>
        <v>0</v>
      </c>
    </row>
    <row r="56" spans="1:4" x14ac:dyDescent="0.25">
      <c r="A56" s="46"/>
      <c r="B56" s="30"/>
      <c r="C56" s="33"/>
      <c r="D56" s="79">
        <f>Tabla2553[[#This Row],[PRESUPUESTO (Anexo IV)]]-Tabla2553[[#This Row],[GASTO EJECUTADO]]</f>
        <v>0</v>
      </c>
    </row>
    <row r="57" spans="1:4" x14ac:dyDescent="0.25">
      <c r="A57" s="46"/>
      <c r="B57" s="30"/>
      <c r="C57" s="33"/>
      <c r="D57" s="79">
        <f>Tabla2553[[#This Row],[PRESUPUESTO (Anexo IV)]]-Tabla2553[[#This Row],[GASTO EJECUTADO]]</f>
        <v>0</v>
      </c>
    </row>
    <row r="58" spans="1:4" x14ac:dyDescent="0.25">
      <c r="A58" s="46"/>
      <c r="B58" s="30"/>
      <c r="C58" s="33"/>
      <c r="D58" s="79">
        <f>Tabla2553[[#This Row],[PRESUPUESTO (Anexo IV)]]-Tabla2553[[#This Row],[GASTO EJECUTADO]]</f>
        <v>0</v>
      </c>
    </row>
    <row r="59" spans="1:4" x14ac:dyDescent="0.25">
      <c r="A59" s="46"/>
      <c r="B59" s="30"/>
      <c r="C59" s="33"/>
      <c r="D59" s="79">
        <f>Tabla2553[[#This Row],[PRESUPUESTO (Anexo IV)]]-Tabla2553[[#This Row],[GASTO EJECUTADO]]</f>
        <v>0</v>
      </c>
    </row>
    <row r="60" spans="1:4" x14ac:dyDescent="0.25">
      <c r="A60" s="46"/>
      <c r="B60" s="30"/>
      <c r="C60" s="33"/>
      <c r="D60" s="79">
        <f>Tabla2553[[#This Row],[PRESUPUESTO (Anexo IV)]]-Tabla2553[[#This Row],[GASTO EJECUTADO]]</f>
        <v>0</v>
      </c>
    </row>
    <row r="61" spans="1:4" x14ac:dyDescent="0.25">
      <c r="A61" s="46"/>
      <c r="B61" s="30"/>
      <c r="C61" s="33"/>
      <c r="D61" s="79">
        <f>Tabla2553[[#This Row],[PRESUPUESTO (Anexo IV)]]-Tabla2553[[#This Row],[GASTO EJECUTADO]]</f>
        <v>0</v>
      </c>
    </row>
    <row r="62" spans="1:4" x14ac:dyDescent="0.25">
      <c r="A62" s="46"/>
      <c r="B62" s="30"/>
      <c r="C62" s="33"/>
      <c r="D62" s="79">
        <f>Tabla2553[[#This Row],[PRESUPUESTO (Anexo IV)]]-Tabla2553[[#This Row],[GASTO EJECUTADO]]</f>
        <v>0</v>
      </c>
    </row>
    <row r="63" spans="1:4" ht="15.75" thickBot="1" x14ac:dyDescent="0.3">
      <c r="A63" s="47"/>
      <c r="B63" s="30"/>
      <c r="C63" s="33"/>
      <c r="D63" s="79">
        <f>Tabla2553[[#This Row],[PRESUPUESTO (Anexo IV)]]-Tabla2553[[#This Row],[GASTO EJECUTADO]]</f>
        <v>0</v>
      </c>
    </row>
    <row r="64" spans="1:4" ht="15.75" thickBot="1" x14ac:dyDescent="0.3">
      <c r="A64" s="61" t="s">
        <v>50</v>
      </c>
      <c r="B64" s="69">
        <f>SUM(B49:B63)</f>
        <v>0</v>
      </c>
      <c r="C64" s="70">
        <f>SUM(C49:C63)</f>
        <v>0</v>
      </c>
      <c r="D64" s="35"/>
    </row>
    <row r="65" spans="1:7" ht="15.75" thickBot="1" x14ac:dyDescent="0.3">
      <c r="A65" s="62" t="s">
        <v>51</v>
      </c>
      <c r="B65" s="71">
        <f>B47+B64</f>
        <v>0</v>
      </c>
      <c r="C65" s="72">
        <f>C47+C64</f>
        <v>0</v>
      </c>
      <c r="D65" s="144" t="e">
        <f>C65/B65</f>
        <v>#DIV/0!</v>
      </c>
    </row>
    <row r="66" spans="1:7" ht="15.75" thickBot="1" x14ac:dyDescent="0.3">
      <c r="A66" s="62" t="s">
        <v>124</v>
      </c>
      <c r="B66" s="142"/>
      <c r="C66" s="143"/>
      <c r="D66" s="144" t="e">
        <f>100%-D65</f>
        <v>#DIV/0!</v>
      </c>
      <c r="G66" s="134"/>
    </row>
    <row r="67" spans="1:7" ht="33" customHeight="1" x14ac:dyDescent="0.25">
      <c r="A67" s="141" t="s">
        <v>125</v>
      </c>
      <c r="B67" s="137"/>
      <c r="C67" s="138" t="e">
        <f>IF(D66&gt;15%,"NO","SÍ")</f>
        <v>#DIV/0!</v>
      </c>
      <c r="D67" s="74"/>
    </row>
    <row r="68" spans="1:7" ht="15.75" thickBot="1" x14ac:dyDescent="0.3"/>
    <row r="69" spans="1:7" ht="21" thickBot="1" x14ac:dyDescent="0.3">
      <c r="A69" s="159" t="s">
        <v>53</v>
      </c>
      <c r="B69" s="162"/>
      <c r="C69" s="162"/>
      <c r="D69" s="162"/>
      <c r="E69" s="163"/>
    </row>
    <row r="70" spans="1:7" ht="15.75" thickBot="1" x14ac:dyDescent="0.3">
      <c r="A70" s="63" t="s">
        <v>54</v>
      </c>
      <c r="B70" s="64" t="s">
        <v>55</v>
      </c>
      <c r="C70" s="164" t="s">
        <v>56</v>
      </c>
      <c r="D70" s="165"/>
      <c r="E70" s="65" t="s">
        <v>55</v>
      </c>
    </row>
    <row r="71" spans="1:7" x14ac:dyDescent="0.25">
      <c r="A71" s="36"/>
      <c r="B71" s="43"/>
      <c r="C71" s="166"/>
      <c r="D71" s="166"/>
      <c r="E71" s="44"/>
    </row>
    <row r="72" spans="1:7" x14ac:dyDescent="0.25">
      <c r="A72" s="37"/>
      <c r="B72" s="43"/>
      <c r="C72" s="158"/>
      <c r="D72" s="158"/>
      <c r="E72" s="45"/>
    </row>
    <row r="73" spans="1:7" x14ac:dyDescent="0.25">
      <c r="A73" s="37"/>
      <c r="B73" s="43"/>
      <c r="C73" s="158"/>
      <c r="D73" s="158"/>
      <c r="E73" s="45"/>
    </row>
    <row r="74" spans="1:7" x14ac:dyDescent="0.25">
      <c r="A74" s="37"/>
      <c r="B74" s="43"/>
      <c r="C74" s="158"/>
      <c r="D74" s="158"/>
      <c r="E74" s="45"/>
    </row>
    <row r="75" spans="1:7" x14ac:dyDescent="0.25">
      <c r="A75" s="37"/>
      <c r="B75" s="43"/>
      <c r="C75" s="158"/>
      <c r="D75" s="158"/>
      <c r="E75" s="45"/>
    </row>
    <row r="76" spans="1:7" x14ac:dyDescent="0.25">
      <c r="A76" s="37"/>
      <c r="B76" s="43"/>
      <c r="C76" s="158"/>
      <c r="D76" s="158"/>
      <c r="E76" s="45"/>
    </row>
    <row r="77" spans="1:7" ht="15.75" thickBot="1" x14ac:dyDescent="0.3">
      <c r="A77" s="38"/>
      <c r="B77" s="43"/>
      <c r="C77" s="167"/>
      <c r="D77" s="167"/>
      <c r="E77" s="45"/>
    </row>
    <row r="78" spans="1:7" ht="15.75" thickBot="1" x14ac:dyDescent="0.3">
      <c r="A78" s="66" t="s">
        <v>57</v>
      </c>
      <c r="B78" s="67">
        <f>SUM(B71:B77)</f>
        <v>0</v>
      </c>
      <c r="C78" s="168" t="s">
        <v>57</v>
      </c>
      <c r="D78" s="169"/>
      <c r="E78" s="68">
        <f>SUM(E71:E77)</f>
        <v>0</v>
      </c>
    </row>
  </sheetData>
  <sheetProtection algorithmName="SHA-512" hashValue="O+tbZn+Uj3B0/BBEawGUC4cgh0VbSv18ovqeEFe3g3SPs2KOvIxKgSXVpb8/3ydhqC3pNFuYt3SAffKz99qdrg==" saltValue="sDJ9NNWk8AFw5aNhXm4gqA==" spinCount="100000" sheet="1" objects="1" scenarios="1"/>
  <mergeCells count="11">
    <mergeCell ref="C74:D74"/>
    <mergeCell ref="C75:D75"/>
    <mergeCell ref="C76:D76"/>
    <mergeCell ref="C77:D77"/>
    <mergeCell ref="C78:D78"/>
    <mergeCell ref="C73:D73"/>
    <mergeCell ref="A1:D1"/>
    <mergeCell ref="A69:E69"/>
    <mergeCell ref="C70:D70"/>
    <mergeCell ref="C71:D71"/>
    <mergeCell ref="C72:D72"/>
  </mergeCells>
  <pageMargins left="0.7" right="0.7" top="0.75" bottom="0.75" header="0.3" footer="0.3"/>
  <pageSetup paperSize="9" scale="66" orientation="landscape" horizontalDpi="300" verticalDpi="300" r:id="rId1"/>
  <rowBreaks count="2" manualBreakCount="2">
    <brk id="20" max="16383" man="1"/>
    <brk id="47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ebe seleccionar una de las dos opciones cerradas" promptTitle="Nacional o internacional" prompt="Este campo es obligatorio" xr:uid="{BBC76FC9-27F1-42B7-8986-DD7B6998D8EC}">
          <x14:formula1>
            <xm:f>Hoja1!$A$1:$A$2</xm:f>
          </x14:formula1>
          <xm:sqref>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615C-EB9F-44BE-9F02-DBA3BE7D0969}">
  <dimension ref="A1:K395"/>
  <sheetViews>
    <sheetView topLeftCell="A349" zoomScale="75" zoomScaleNormal="75" workbookViewId="0">
      <selection activeCell="H360" sqref="H360"/>
    </sheetView>
  </sheetViews>
  <sheetFormatPr baseColWidth="10" defaultRowHeight="15" x14ac:dyDescent="0.25"/>
  <cols>
    <col min="6" max="6" width="22.85546875" customWidth="1"/>
    <col min="8" max="8" width="34" customWidth="1"/>
  </cols>
  <sheetData>
    <row r="1" spans="1:11" ht="21" thickBot="1" x14ac:dyDescent="0.3">
      <c r="A1" s="172" t="s">
        <v>104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5.75" thickBo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5">
      <c r="A3" s="174" t="s">
        <v>58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176" t="s">
        <v>18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57" x14ac:dyDescent="0.25">
      <c r="A5" s="8" t="s">
        <v>59</v>
      </c>
      <c r="B5" s="9" t="s">
        <v>60</v>
      </c>
      <c r="C5" s="9" t="s">
        <v>61</v>
      </c>
      <c r="D5" s="9" t="s">
        <v>62</v>
      </c>
      <c r="E5" s="9" t="s">
        <v>63</v>
      </c>
      <c r="F5" s="9" t="s">
        <v>64</v>
      </c>
      <c r="G5" s="9" t="s">
        <v>65</v>
      </c>
      <c r="H5" s="9" t="s">
        <v>66</v>
      </c>
      <c r="I5" s="9" t="s">
        <v>67</v>
      </c>
      <c r="J5" s="9" t="s">
        <v>68</v>
      </c>
      <c r="K5" s="9" t="s">
        <v>69</v>
      </c>
    </row>
    <row r="6" spans="1:11" ht="21" customHeight="1" x14ac:dyDescent="0.25">
      <c r="A6" s="88">
        <v>1</v>
      </c>
      <c r="B6" s="11"/>
      <c r="C6" s="12"/>
      <c r="D6" s="13"/>
      <c r="E6" s="12"/>
      <c r="F6" s="11"/>
      <c r="G6" s="11"/>
      <c r="H6" s="11"/>
      <c r="I6" s="14"/>
      <c r="J6" s="14"/>
      <c r="K6" s="14"/>
    </row>
    <row r="7" spans="1:11" x14ac:dyDescent="0.25">
      <c r="A7" s="88">
        <f>A6+1</f>
        <v>2</v>
      </c>
      <c r="B7" s="11"/>
      <c r="C7" s="12"/>
      <c r="D7" s="13" t="s">
        <v>70</v>
      </c>
      <c r="E7" s="12"/>
      <c r="F7" s="11"/>
      <c r="G7" s="11"/>
      <c r="H7" s="11"/>
      <c r="I7" s="14"/>
      <c r="J7" s="14"/>
      <c r="K7" s="14"/>
    </row>
    <row r="8" spans="1:11" ht="15" customHeight="1" x14ac:dyDescent="0.25">
      <c r="A8" s="88">
        <f t="shared" ref="A8:A28" si="0">A7+1</f>
        <v>3</v>
      </c>
      <c r="B8" s="11"/>
      <c r="C8" s="12"/>
      <c r="D8" s="13" t="s">
        <v>70</v>
      </c>
      <c r="E8" s="12"/>
      <c r="F8" s="11"/>
      <c r="G8" s="11"/>
      <c r="H8" s="11"/>
      <c r="I8" s="14"/>
      <c r="J8" s="14"/>
      <c r="K8" s="14"/>
    </row>
    <row r="9" spans="1:11" ht="15" customHeight="1" x14ac:dyDescent="0.25">
      <c r="A9" s="88">
        <f t="shared" si="0"/>
        <v>4</v>
      </c>
      <c r="B9" s="11"/>
      <c r="C9" s="12"/>
      <c r="D9" s="13"/>
      <c r="E9" s="12"/>
      <c r="F9" s="11"/>
      <c r="G9" s="11"/>
      <c r="H9" s="11"/>
      <c r="I9" s="14"/>
      <c r="J9" s="14"/>
      <c r="K9" s="14"/>
    </row>
    <row r="10" spans="1:11" x14ac:dyDescent="0.25">
      <c r="A10" s="88">
        <f t="shared" si="0"/>
        <v>5</v>
      </c>
      <c r="B10" s="11"/>
      <c r="C10" s="12"/>
      <c r="D10" s="13" t="s">
        <v>70</v>
      </c>
      <c r="E10" s="12"/>
      <c r="F10" s="11"/>
      <c r="G10" s="11"/>
      <c r="H10" s="11"/>
      <c r="I10" s="14"/>
      <c r="J10" s="14"/>
      <c r="K10" s="14"/>
    </row>
    <row r="11" spans="1:11" x14ac:dyDescent="0.25">
      <c r="A11" s="88">
        <f t="shared" si="0"/>
        <v>6</v>
      </c>
      <c r="B11" s="11"/>
      <c r="C11" s="12"/>
      <c r="D11" s="13" t="s">
        <v>70</v>
      </c>
      <c r="E11" s="12"/>
      <c r="F11" s="11"/>
      <c r="G11" s="11"/>
      <c r="H11" s="11"/>
      <c r="I11" s="14"/>
      <c r="J11" s="14"/>
      <c r="K11" s="14"/>
    </row>
    <row r="12" spans="1:11" x14ac:dyDescent="0.25">
      <c r="A12" s="88">
        <f t="shared" si="0"/>
        <v>7</v>
      </c>
      <c r="B12" s="11"/>
      <c r="C12" s="12"/>
      <c r="D12" s="13" t="s">
        <v>70</v>
      </c>
      <c r="E12" s="12"/>
      <c r="F12" s="11"/>
      <c r="G12" s="11"/>
      <c r="H12" s="11"/>
      <c r="I12" s="14"/>
      <c r="J12" s="14"/>
      <c r="K12" s="14"/>
    </row>
    <row r="13" spans="1:11" x14ac:dyDescent="0.25">
      <c r="A13" s="88">
        <f t="shared" si="0"/>
        <v>8</v>
      </c>
      <c r="B13" s="11"/>
      <c r="C13" s="12"/>
      <c r="D13" s="13" t="s">
        <v>70</v>
      </c>
      <c r="E13" s="12"/>
      <c r="F13" s="11"/>
      <c r="G13" s="11"/>
      <c r="H13" s="11"/>
      <c r="I13" s="14"/>
      <c r="J13" s="14"/>
      <c r="K13" s="14"/>
    </row>
    <row r="14" spans="1:11" x14ac:dyDescent="0.25">
      <c r="A14" s="88">
        <f t="shared" si="0"/>
        <v>9</v>
      </c>
      <c r="B14" s="11"/>
      <c r="C14" s="12"/>
      <c r="D14" s="13" t="s">
        <v>70</v>
      </c>
      <c r="E14" s="12"/>
      <c r="F14" s="11"/>
      <c r="G14" s="11"/>
      <c r="H14" s="11"/>
      <c r="I14" s="14"/>
      <c r="J14" s="14"/>
      <c r="K14" s="14"/>
    </row>
    <row r="15" spans="1:11" x14ac:dyDescent="0.25">
      <c r="A15" s="88">
        <f t="shared" si="0"/>
        <v>10</v>
      </c>
      <c r="B15" s="11"/>
      <c r="C15" s="12"/>
      <c r="D15" s="13" t="s">
        <v>70</v>
      </c>
      <c r="E15" s="12"/>
      <c r="F15" s="11"/>
      <c r="G15" s="11"/>
      <c r="H15" s="11"/>
      <c r="I15" s="14"/>
      <c r="J15" s="14"/>
      <c r="K15" s="14"/>
    </row>
    <row r="16" spans="1:11" x14ac:dyDescent="0.25">
      <c r="A16" s="88">
        <f t="shared" si="0"/>
        <v>11</v>
      </c>
      <c r="B16" s="11"/>
      <c r="C16" s="12"/>
      <c r="D16" s="13" t="s">
        <v>70</v>
      </c>
      <c r="E16" s="12"/>
      <c r="F16" s="11"/>
      <c r="G16" s="11"/>
      <c r="H16" s="11"/>
      <c r="I16" s="14"/>
      <c r="J16" s="14"/>
      <c r="K16" s="14"/>
    </row>
    <row r="17" spans="1:11" x14ac:dyDescent="0.25">
      <c r="A17" s="88">
        <f t="shared" si="0"/>
        <v>12</v>
      </c>
      <c r="B17" s="11"/>
      <c r="C17" s="12"/>
      <c r="D17" s="13" t="s">
        <v>70</v>
      </c>
      <c r="E17" s="12"/>
      <c r="F17" s="11"/>
      <c r="G17" s="11"/>
      <c r="H17" s="11"/>
      <c r="I17" s="14"/>
      <c r="J17" s="14"/>
      <c r="K17" s="14"/>
    </row>
    <row r="18" spans="1:11" x14ac:dyDescent="0.25">
      <c r="A18" s="88">
        <f t="shared" si="0"/>
        <v>13</v>
      </c>
      <c r="B18" s="11"/>
      <c r="C18" s="12"/>
      <c r="D18" s="13" t="s">
        <v>70</v>
      </c>
      <c r="E18" s="12"/>
      <c r="F18" s="11"/>
      <c r="G18" s="11"/>
      <c r="H18" s="11"/>
      <c r="I18" s="14"/>
      <c r="J18" s="14"/>
      <c r="K18" s="14"/>
    </row>
    <row r="19" spans="1:11" x14ac:dyDescent="0.25">
      <c r="A19" s="88">
        <f t="shared" si="0"/>
        <v>14</v>
      </c>
      <c r="B19" s="11" t="s">
        <v>70</v>
      </c>
      <c r="C19" s="12" t="s">
        <v>70</v>
      </c>
      <c r="D19" s="13" t="s">
        <v>70</v>
      </c>
      <c r="E19" s="12" t="s">
        <v>70</v>
      </c>
      <c r="F19" s="11" t="s">
        <v>70</v>
      </c>
      <c r="G19" s="11"/>
      <c r="H19" s="11"/>
      <c r="I19" s="14"/>
      <c r="J19" s="14"/>
      <c r="K19" s="14"/>
    </row>
    <row r="20" spans="1:11" x14ac:dyDescent="0.25">
      <c r="A20" s="88">
        <f t="shared" si="0"/>
        <v>15</v>
      </c>
      <c r="B20" s="11" t="s">
        <v>70</v>
      </c>
      <c r="C20" s="12" t="s">
        <v>70</v>
      </c>
      <c r="D20" s="13" t="s">
        <v>70</v>
      </c>
      <c r="E20" s="12" t="s">
        <v>70</v>
      </c>
      <c r="F20" s="11" t="s">
        <v>70</v>
      </c>
      <c r="G20" s="11"/>
      <c r="H20" s="11"/>
      <c r="I20" s="14"/>
      <c r="J20" s="14"/>
      <c r="K20" s="14"/>
    </row>
    <row r="21" spans="1:11" x14ac:dyDescent="0.25">
      <c r="A21" s="88">
        <f t="shared" si="0"/>
        <v>16</v>
      </c>
      <c r="B21" s="11" t="s">
        <v>70</v>
      </c>
      <c r="C21" s="12" t="s">
        <v>70</v>
      </c>
      <c r="D21" s="13" t="s">
        <v>70</v>
      </c>
      <c r="E21" s="12" t="s">
        <v>70</v>
      </c>
      <c r="F21" s="11" t="s">
        <v>70</v>
      </c>
      <c r="G21" s="11"/>
      <c r="H21" s="11"/>
      <c r="I21" s="14"/>
      <c r="J21" s="14"/>
      <c r="K21" s="14"/>
    </row>
    <row r="22" spans="1:11" x14ac:dyDescent="0.25">
      <c r="A22" s="88">
        <f t="shared" si="0"/>
        <v>17</v>
      </c>
      <c r="B22" s="11" t="s">
        <v>70</v>
      </c>
      <c r="C22" s="12" t="s">
        <v>70</v>
      </c>
      <c r="D22" s="13" t="s">
        <v>70</v>
      </c>
      <c r="E22" s="12" t="s">
        <v>70</v>
      </c>
      <c r="F22" s="11" t="s">
        <v>70</v>
      </c>
      <c r="G22" s="11"/>
      <c r="H22" s="11"/>
      <c r="I22" s="14"/>
      <c r="J22" s="14"/>
      <c r="K22" s="14"/>
    </row>
    <row r="23" spans="1:11" x14ac:dyDescent="0.25">
      <c r="A23" s="88">
        <f t="shared" si="0"/>
        <v>18</v>
      </c>
      <c r="B23" s="11" t="s">
        <v>70</v>
      </c>
      <c r="C23" s="12" t="s">
        <v>70</v>
      </c>
      <c r="D23" s="13" t="s">
        <v>70</v>
      </c>
      <c r="E23" s="12" t="s">
        <v>70</v>
      </c>
      <c r="F23" s="11" t="s">
        <v>70</v>
      </c>
      <c r="G23" s="11"/>
      <c r="H23" s="11"/>
      <c r="I23" s="14"/>
      <c r="J23" s="14"/>
      <c r="K23" s="14"/>
    </row>
    <row r="24" spans="1:11" x14ac:dyDescent="0.25">
      <c r="A24" s="88">
        <f t="shared" si="0"/>
        <v>19</v>
      </c>
      <c r="B24" s="11" t="s">
        <v>70</v>
      </c>
      <c r="C24" s="12" t="s">
        <v>70</v>
      </c>
      <c r="D24" s="13" t="s">
        <v>70</v>
      </c>
      <c r="E24" s="12" t="s">
        <v>70</v>
      </c>
      <c r="F24" s="11" t="s">
        <v>70</v>
      </c>
      <c r="G24" s="11"/>
      <c r="H24" s="11"/>
      <c r="I24" s="14"/>
      <c r="J24" s="14"/>
      <c r="K24" s="14"/>
    </row>
    <row r="25" spans="1:11" x14ac:dyDescent="0.25">
      <c r="A25" s="88">
        <f t="shared" si="0"/>
        <v>20</v>
      </c>
      <c r="B25" s="11"/>
      <c r="C25" s="12"/>
      <c r="D25" s="13" t="s">
        <v>70</v>
      </c>
      <c r="E25" s="12"/>
      <c r="F25" s="11"/>
      <c r="G25" s="11"/>
      <c r="H25" s="11"/>
      <c r="I25" s="14"/>
      <c r="J25" s="14"/>
      <c r="K25" s="14"/>
    </row>
    <row r="26" spans="1:11" x14ac:dyDescent="0.25">
      <c r="A26" s="88">
        <f t="shared" si="0"/>
        <v>21</v>
      </c>
      <c r="B26" s="11"/>
      <c r="C26" s="12"/>
      <c r="D26" s="13" t="s">
        <v>70</v>
      </c>
      <c r="E26" s="12"/>
      <c r="F26" s="11"/>
      <c r="G26" s="11"/>
      <c r="H26" s="11"/>
      <c r="I26" s="14"/>
      <c r="J26" s="14"/>
      <c r="K26" s="14"/>
    </row>
    <row r="27" spans="1:11" x14ac:dyDescent="0.25">
      <c r="A27" s="88">
        <f t="shared" si="0"/>
        <v>22</v>
      </c>
      <c r="B27" s="11"/>
      <c r="C27" s="12"/>
      <c r="D27" s="13" t="s">
        <v>70</v>
      </c>
      <c r="E27" s="12"/>
      <c r="F27" s="11"/>
      <c r="G27" s="11"/>
      <c r="H27" s="11"/>
      <c r="I27" s="14"/>
      <c r="J27" s="14"/>
      <c r="K27" s="14"/>
    </row>
    <row r="28" spans="1:11" ht="15.75" thickBot="1" x14ac:dyDescent="0.3">
      <c r="A28" s="88">
        <f t="shared" si="0"/>
        <v>23</v>
      </c>
      <c r="B28" s="15"/>
      <c r="C28" s="16"/>
      <c r="D28" s="13" t="s">
        <v>70</v>
      </c>
      <c r="E28" s="16"/>
      <c r="F28" s="15"/>
      <c r="G28" s="15"/>
      <c r="H28" s="15"/>
      <c r="I28" s="17"/>
      <c r="J28" s="17"/>
      <c r="K28" s="17"/>
    </row>
    <row r="29" spans="1:11" x14ac:dyDescent="0.25">
      <c r="A29" s="18" t="s">
        <v>71</v>
      </c>
      <c r="B29" s="19"/>
      <c r="C29" s="19"/>
      <c r="D29" s="19"/>
      <c r="E29" s="19"/>
      <c r="F29" s="19"/>
      <c r="G29" s="19"/>
      <c r="H29" s="19"/>
      <c r="I29" s="20">
        <f>SUBTOTAL(109,Tabla2[[Importe bruto ]])</f>
        <v>0</v>
      </c>
      <c r="J29" s="20">
        <f>SUBTOTAL(109,Tabla2[Impuesto soportado (IGIC / IVA)])</f>
        <v>0</v>
      </c>
      <c r="K29" s="20">
        <f>SUBTOTAL(109,Tabla2[Importe total de la factura])</f>
        <v>0</v>
      </c>
    </row>
    <row r="30" spans="1:11" x14ac:dyDescent="0.25">
      <c r="A30" s="178" t="s">
        <v>19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</row>
    <row r="31" spans="1:11" ht="57" x14ac:dyDescent="0.25">
      <c r="A31" s="89" t="s">
        <v>59</v>
      </c>
      <c r="B31" s="90" t="s">
        <v>60</v>
      </c>
      <c r="C31" s="90" t="s">
        <v>61</v>
      </c>
      <c r="D31" s="90" t="s">
        <v>62</v>
      </c>
      <c r="E31" s="90" t="s">
        <v>63</v>
      </c>
      <c r="F31" s="90" t="s">
        <v>64</v>
      </c>
      <c r="G31" s="90" t="s">
        <v>65</v>
      </c>
      <c r="H31" s="90" t="s">
        <v>66</v>
      </c>
      <c r="I31" s="90" t="s">
        <v>67</v>
      </c>
      <c r="J31" s="90" t="s">
        <v>68</v>
      </c>
      <c r="K31" s="90" t="s">
        <v>69</v>
      </c>
    </row>
    <row r="32" spans="1:11" x14ac:dyDescent="0.25">
      <c r="A32" s="88">
        <v>1</v>
      </c>
      <c r="B32" s="11"/>
      <c r="C32" s="12"/>
      <c r="D32" s="13" t="s">
        <v>70</v>
      </c>
      <c r="E32" s="12"/>
      <c r="F32" s="11"/>
      <c r="G32" s="11"/>
      <c r="H32" s="11"/>
      <c r="I32" s="21"/>
      <c r="J32" s="21"/>
      <c r="K32" s="21"/>
    </row>
    <row r="33" spans="1:11" x14ac:dyDescent="0.25">
      <c r="A33" s="88">
        <f>A32+1</f>
        <v>2</v>
      </c>
      <c r="B33" s="11"/>
      <c r="C33" s="12"/>
      <c r="D33" s="13" t="s">
        <v>70</v>
      </c>
      <c r="E33" s="12"/>
      <c r="F33" s="11"/>
      <c r="G33" s="11"/>
      <c r="H33" s="11"/>
      <c r="I33" s="21"/>
      <c r="J33" s="21"/>
      <c r="K33" s="21"/>
    </row>
    <row r="34" spans="1:11" x14ac:dyDescent="0.25">
      <c r="A34" s="88">
        <f t="shared" ref="A34:A54" si="1">A33+1</f>
        <v>3</v>
      </c>
      <c r="B34" s="11"/>
      <c r="C34" s="12"/>
      <c r="D34" s="13" t="s">
        <v>70</v>
      </c>
      <c r="E34" s="12"/>
      <c r="F34" s="11"/>
      <c r="G34" s="11"/>
      <c r="H34" s="11"/>
      <c r="I34" s="21"/>
      <c r="J34" s="21"/>
      <c r="K34" s="21"/>
    </row>
    <row r="35" spans="1:11" x14ac:dyDescent="0.25">
      <c r="A35" s="88">
        <f t="shared" si="1"/>
        <v>4</v>
      </c>
      <c r="B35" s="11"/>
      <c r="C35" s="12"/>
      <c r="D35" s="13"/>
      <c r="E35" s="12"/>
      <c r="F35" s="11"/>
      <c r="G35" s="11"/>
      <c r="H35" s="11"/>
      <c r="I35" s="21"/>
      <c r="J35" s="21"/>
      <c r="K35" s="21"/>
    </row>
    <row r="36" spans="1:11" x14ac:dyDescent="0.25">
      <c r="A36" s="88">
        <f t="shared" si="1"/>
        <v>5</v>
      </c>
      <c r="B36" s="11"/>
      <c r="C36" s="12"/>
      <c r="D36" s="13" t="s">
        <v>70</v>
      </c>
      <c r="E36" s="12"/>
      <c r="F36" s="11"/>
      <c r="G36" s="11"/>
      <c r="H36" s="11"/>
      <c r="I36" s="21"/>
      <c r="J36" s="21"/>
      <c r="K36" s="21"/>
    </row>
    <row r="37" spans="1:11" x14ac:dyDescent="0.25">
      <c r="A37" s="88">
        <f t="shared" si="1"/>
        <v>6</v>
      </c>
      <c r="B37" s="11"/>
      <c r="C37" s="12"/>
      <c r="D37" s="13" t="s">
        <v>70</v>
      </c>
      <c r="E37" s="12"/>
      <c r="F37" s="11"/>
      <c r="G37" s="11"/>
      <c r="H37" s="11"/>
      <c r="I37" s="21"/>
      <c r="J37" s="21"/>
      <c r="K37" s="21"/>
    </row>
    <row r="38" spans="1:11" x14ac:dyDescent="0.25">
      <c r="A38" s="88">
        <f t="shared" si="1"/>
        <v>7</v>
      </c>
      <c r="B38" s="11"/>
      <c r="C38" s="12"/>
      <c r="D38" s="13" t="s">
        <v>70</v>
      </c>
      <c r="E38" s="12"/>
      <c r="F38" s="11"/>
      <c r="G38" s="11"/>
      <c r="H38" s="11"/>
      <c r="I38" s="21"/>
      <c r="J38" s="21"/>
      <c r="K38" s="21"/>
    </row>
    <row r="39" spans="1:11" x14ac:dyDescent="0.25">
      <c r="A39" s="88">
        <f t="shared" si="1"/>
        <v>8</v>
      </c>
      <c r="B39" s="11"/>
      <c r="C39" s="12"/>
      <c r="D39" s="13" t="s">
        <v>70</v>
      </c>
      <c r="E39" s="12"/>
      <c r="F39" s="11"/>
      <c r="G39" s="11"/>
      <c r="H39" s="11"/>
      <c r="I39" s="21"/>
      <c r="J39" s="21"/>
      <c r="K39" s="21"/>
    </row>
    <row r="40" spans="1:11" x14ac:dyDescent="0.25">
      <c r="A40" s="88">
        <f t="shared" si="1"/>
        <v>9</v>
      </c>
      <c r="B40" s="11"/>
      <c r="C40" s="12"/>
      <c r="D40" s="13" t="s">
        <v>70</v>
      </c>
      <c r="E40" s="12"/>
      <c r="F40" s="11"/>
      <c r="G40" s="11"/>
      <c r="H40" s="11"/>
      <c r="I40" s="21"/>
      <c r="J40" s="21"/>
      <c r="K40" s="21"/>
    </row>
    <row r="41" spans="1:11" x14ac:dyDescent="0.25">
      <c r="A41" s="88">
        <f t="shared" si="1"/>
        <v>10</v>
      </c>
      <c r="B41" s="11"/>
      <c r="C41" s="12"/>
      <c r="D41" s="13" t="s">
        <v>70</v>
      </c>
      <c r="E41" s="12"/>
      <c r="F41" s="11"/>
      <c r="G41" s="11"/>
      <c r="H41" s="11"/>
      <c r="I41" s="21"/>
      <c r="J41" s="21"/>
      <c r="K41" s="21"/>
    </row>
    <row r="42" spans="1:11" x14ac:dyDescent="0.25">
      <c r="A42" s="88">
        <f t="shared" si="1"/>
        <v>11</v>
      </c>
      <c r="B42" s="11"/>
      <c r="C42" s="12"/>
      <c r="D42" s="13" t="s">
        <v>70</v>
      </c>
      <c r="E42" s="12"/>
      <c r="F42" s="11"/>
      <c r="G42" s="11"/>
      <c r="H42" s="11"/>
      <c r="I42" s="21"/>
      <c r="J42" s="21"/>
      <c r="K42" s="21"/>
    </row>
    <row r="43" spans="1:11" x14ac:dyDescent="0.25">
      <c r="A43" s="88">
        <f t="shared" si="1"/>
        <v>12</v>
      </c>
      <c r="B43" s="11"/>
      <c r="C43" s="12"/>
      <c r="D43" s="13" t="s">
        <v>70</v>
      </c>
      <c r="E43" s="12"/>
      <c r="F43" s="11"/>
      <c r="G43" s="11"/>
      <c r="H43" s="11"/>
      <c r="I43" s="21"/>
      <c r="J43" s="21"/>
      <c r="K43" s="21"/>
    </row>
    <row r="44" spans="1:11" x14ac:dyDescent="0.25">
      <c r="A44" s="88">
        <f t="shared" si="1"/>
        <v>13</v>
      </c>
      <c r="B44" s="11"/>
      <c r="C44" s="12"/>
      <c r="D44" s="13" t="s">
        <v>70</v>
      </c>
      <c r="E44" s="12"/>
      <c r="F44" s="11"/>
      <c r="G44" s="11"/>
      <c r="H44" s="11"/>
      <c r="I44" s="21"/>
      <c r="J44" s="21"/>
      <c r="K44" s="21"/>
    </row>
    <row r="45" spans="1:11" x14ac:dyDescent="0.25">
      <c r="A45" s="88">
        <f t="shared" si="1"/>
        <v>14</v>
      </c>
      <c r="B45" s="11" t="s">
        <v>70</v>
      </c>
      <c r="C45" s="12" t="s">
        <v>70</v>
      </c>
      <c r="D45" s="13" t="s">
        <v>70</v>
      </c>
      <c r="E45" s="12" t="s">
        <v>70</v>
      </c>
      <c r="F45" s="11" t="s">
        <v>70</v>
      </c>
      <c r="G45" s="11"/>
      <c r="H45" s="11"/>
      <c r="I45" s="21"/>
      <c r="J45" s="21"/>
      <c r="K45" s="21"/>
    </row>
    <row r="46" spans="1:11" x14ac:dyDescent="0.25">
      <c r="A46" s="88">
        <f t="shared" si="1"/>
        <v>15</v>
      </c>
      <c r="B46" s="11" t="s">
        <v>70</v>
      </c>
      <c r="C46" s="12" t="s">
        <v>70</v>
      </c>
      <c r="D46" s="13" t="s">
        <v>70</v>
      </c>
      <c r="E46" s="12" t="s">
        <v>70</v>
      </c>
      <c r="F46" s="11" t="s">
        <v>70</v>
      </c>
      <c r="G46" s="11"/>
      <c r="H46" s="11"/>
      <c r="I46" s="21"/>
      <c r="J46" s="21"/>
      <c r="K46" s="21"/>
    </row>
    <row r="47" spans="1:11" x14ac:dyDescent="0.25">
      <c r="A47" s="88">
        <f t="shared" si="1"/>
        <v>16</v>
      </c>
      <c r="B47" s="11" t="s">
        <v>70</v>
      </c>
      <c r="C47" s="12" t="s">
        <v>70</v>
      </c>
      <c r="D47" s="13" t="s">
        <v>70</v>
      </c>
      <c r="E47" s="12" t="s">
        <v>70</v>
      </c>
      <c r="F47" s="11" t="s">
        <v>70</v>
      </c>
      <c r="G47" s="11"/>
      <c r="H47" s="11"/>
      <c r="I47" s="21"/>
      <c r="J47" s="21"/>
      <c r="K47" s="21"/>
    </row>
    <row r="48" spans="1:11" x14ac:dyDescent="0.25">
      <c r="A48" s="88">
        <f t="shared" si="1"/>
        <v>17</v>
      </c>
      <c r="B48" s="11" t="s">
        <v>70</v>
      </c>
      <c r="C48" s="12" t="s">
        <v>70</v>
      </c>
      <c r="D48" s="13" t="s">
        <v>70</v>
      </c>
      <c r="E48" s="12" t="s">
        <v>70</v>
      </c>
      <c r="F48" s="11" t="s">
        <v>70</v>
      </c>
      <c r="G48" s="11"/>
      <c r="H48" s="11"/>
      <c r="I48" s="21"/>
      <c r="J48" s="21"/>
      <c r="K48" s="21"/>
    </row>
    <row r="49" spans="1:11" x14ac:dyDescent="0.25">
      <c r="A49" s="88">
        <f t="shared" si="1"/>
        <v>18</v>
      </c>
      <c r="B49" s="11" t="s">
        <v>70</v>
      </c>
      <c r="C49" s="12" t="s">
        <v>70</v>
      </c>
      <c r="D49" s="13" t="s">
        <v>70</v>
      </c>
      <c r="E49" s="12" t="s">
        <v>70</v>
      </c>
      <c r="F49" s="11" t="s">
        <v>70</v>
      </c>
      <c r="G49" s="11"/>
      <c r="H49" s="11"/>
      <c r="I49" s="21"/>
      <c r="J49" s="21"/>
      <c r="K49" s="21"/>
    </row>
    <row r="50" spans="1:11" x14ac:dyDescent="0.25">
      <c r="A50" s="88">
        <f t="shared" si="1"/>
        <v>19</v>
      </c>
      <c r="B50" s="11" t="s">
        <v>70</v>
      </c>
      <c r="C50" s="12" t="s">
        <v>70</v>
      </c>
      <c r="D50" s="13" t="s">
        <v>70</v>
      </c>
      <c r="E50" s="12" t="s">
        <v>70</v>
      </c>
      <c r="F50" s="11" t="s">
        <v>70</v>
      </c>
      <c r="G50" s="11"/>
      <c r="H50" s="11"/>
      <c r="I50" s="21"/>
      <c r="J50" s="21"/>
      <c r="K50" s="21"/>
    </row>
    <row r="51" spans="1:11" x14ac:dyDescent="0.25">
      <c r="A51" s="88">
        <f t="shared" si="1"/>
        <v>20</v>
      </c>
      <c r="B51" s="11"/>
      <c r="C51" s="12"/>
      <c r="D51" s="13" t="s">
        <v>70</v>
      </c>
      <c r="E51" s="12"/>
      <c r="F51" s="11"/>
      <c r="G51" s="11"/>
      <c r="H51" s="11"/>
      <c r="I51" s="21"/>
      <c r="J51" s="21"/>
      <c r="K51" s="21"/>
    </row>
    <row r="52" spans="1:11" x14ac:dyDescent="0.25">
      <c r="A52" s="88">
        <f t="shared" si="1"/>
        <v>21</v>
      </c>
      <c r="B52" s="11"/>
      <c r="C52" s="12"/>
      <c r="D52" s="13" t="s">
        <v>70</v>
      </c>
      <c r="E52" s="12"/>
      <c r="F52" s="11"/>
      <c r="G52" s="11"/>
      <c r="H52" s="11"/>
      <c r="I52" s="21"/>
      <c r="J52" s="21"/>
      <c r="K52" s="21"/>
    </row>
    <row r="53" spans="1:11" x14ac:dyDescent="0.25">
      <c r="A53" s="88">
        <f t="shared" si="1"/>
        <v>22</v>
      </c>
      <c r="B53" s="11"/>
      <c r="C53" s="12"/>
      <c r="D53" s="13" t="s">
        <v>70</v>
      </c>
      <c r="E53" s="12"/>
      <c r="F53" s="11"/>
      <c r="G53" s="11"/>
      <c r="H53" s="11"/>
      <c r="I53" s="21"/>
      <c r="J53" s="21"/>
      <c r="K53" s="21"/>
    </row>
    <row r="54" spans="1:11" ht="15.75" thickBot="1" x14ac:dyDescent="0.3">
      <c r="A54" s="88">
        <f t="shared" si="1"/>
        <v>23</v>
      </c>
      <c r="B54" s="15"/>
      <c r="C54" s="16"/>
      <c r="D54" s="13" t="s">
        <v>70</v>
      </c>
      <c r="E54" s="16"/>
      <c r="F54" s="15"/>
      <c r="G54" s="15"/>
      <c r="H54" s="15"/>
      <c r="I54" s="22"/>
      <c r="J54" s="22"/>
      <c r="K54" s="22"/>
    </row>
    <row r="55" spans="1:11" ht="15.75" thickBot="1" x14ac:dyDescent="0.3">
      <c r="A55" s="23" t="s">
        <v>71</v>
      </c>
      <c r="B55" s="24"/>
      <c r="C55" s="24"/>
      <c r="D55" s="24"/>
      <c r="E55" s="24"/>
      <c r="F55" s="24"/>
      <c r="G55" s="24"/>
      <c r="H55" s="24"/>
      <c r="I55" s="25">
        <f>SUBTOTAL(109,Tabla28[[Importe bruto ]])</f>
        <v>0</v>
      </c>
      <c r="J55" s="25">
        <f>SUBTOTAL(109,Tabla28[Impuesto soportado (IGIC / IVA)])</f>
        <v>0</v>
      </c>
      <c r="K55" s="25">
        <f>SUBTOTAL(109,Tabla28[Importe total de la factura])</f>
        <v>0</v>
      </c>
    </row>
    <row r="56" spans="1:11" x14ac:dyDescent="0.25">
      <c r="A56" s="170" t="s">
        <v>20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</row>
    <row r="57" spans="1:11" ht="57" x14ac:dyDescent="0.25">
      <c r="A57" s="8" t="s">
        <v>59</v>
      </c>
      <c r="B57" s="9" t="s">
        <v>60</v>
      </c>
      <c r="C57" s="9" t="s">
        <v>61</v>
      </c>
      <c r="D57" s="9" t="s">
        <v>62</v>
      </c>
      <c r="E57" s="9" t="s">
        <v>63</v>
      </c>
      <c r="F57" s="9" t="s">
        <v>64</v>
      </c>
      <c r="G57" s="9" t="s">
        <v>65</v>
      </c>
      <c r="H57" s="9" t="s">
        <v>66</v>
      </c>
      <c r="I57" s="9" t="s">
        <v>67</v>
      </c>
      <c r="J57" s="9" t="s">
        <v>68</v>
      </c>
      <c r="K57" s="9" t="s">
        <v>69</v>
      </c>
    </row>
    <row r="58" spans="1:11" x14ac:dyDescent="0.25">
      <c r="A58" s="10">
        <v>1</v>
      </c>
      <c r="B58" s="11"/>
      <c r="C58" s="12"/>
      <c r="D58" s="13" t="s">
        <v>70</v>
      </c>
      <c r="E58" s="12"/>
      <c r="F58" s="11"/>
      <c r="G58" s="11"/>
      <c r="H58" s="11"/>
      <c r="I58" s="21"/>
      <c r="J58" s="21"/>
      <c r="K58" s="21"/>
    </row>
    <row r="59" spans="1:11" x14ac:dyDescent="0.25">
      <c r="A59" s="88">
        <f>A58+1</f>
        <v>2</v>
      </c>
      <c r="B59" s="11"/>
      <c r="C59" s="12"/>
      <c r="D59" s="13" t="s">
        <v>70</v>
      </c>
      <c r="E59" s="12"/>
      <c r="F59" s="11"/>
      <c r="G59" s="11"/>
      <c r="H59" s="11"/>
      <c r="I59" s="21"/>
      <c r="J59" s="21"/>
      <c r="K59" s="21"/>
    </row>
    <row r="60" spans="1:11" x14ac:dyDescent="0.25">
      <c r="A60" s="88">
        <f t="shared" ref="A60:A67" si="2">A59+1</f>
        <v>3</v>
      </c>
      <c r="B60" s="11"/>
      <c r="C60" s="12"/>
      <c r="D60" s="13" t="s">
        <v>70</v>
      </c>
      <c r="E60" s="12"/>
      <c r="F60" s="11"/>
      <c r="G60" s="11"/>
      <c r="H60" s="11"/>
      <c r="I60" s="21"/>
      <c r="J60" s="21"/>
      <c r="K60" s="21"/>
    </row>
    <row r="61" spans="1:11" x14ac:dyDescent="0.25">
      <c r="A61" s="88">
        <f t="shared" si="2"/>
        <v>4</v>
      </c>
      <c r="B61" s="11"/>
      <c r="C61" s="12"/>
      <c r="D61" s="13"/>
      <c r="E61" s="12"/>
      <c r="F61" s="11"/>
      <c r="G61" s="11"/>
      <c r="H61" s="11"/>
      <c r="I61" s="21"/>
      <c r="J61" s="21"/>
      <c r="K61" s="21"/>
    </row>
    <row r="62" spans="1:11" x14ac:dyDescent="0.25">
      <c r="A62" s="88">
        <f t="shared" si="2"/>
        <v>5</v>
      </c>
      <c r="B62" s="11"/>
      <c r="C62" s="12"/>
      <c r="D62" s="13" t="s">
        <v>70</v>
      </c>
      <c r="E62" s="12"/>
      <c r="F62" s="11"/>
      <c r="G62" s="11"/>
      <c r="H62" s="11"/>
      <c r="I62" s="21"/>
      <c r="J62" s="21"/>
      <c r="K62" s="21"/>
    </row>
    <row r="63" spans="1:11" x14ac:dyDescent="0.25">
      <c r="A63" s="88">
        <f t="shared" si="2"/>
        <v>6</v>
      </c>
      <c r="B63" s="11"/>
      <c r="C63" s="12"/>
      <c r="D63" s="13" t="s">
        <v>70</v>
      </c>
      <c r="E63" s="12"/>
      <c r="F63" s="11"/>
      <c r="G63" s="11"/>
      <c r="H63" s="11"/>
      <c r="I63" s="21"/>
      <c r="J63" s="21"/>
      <c r="K63" s="21"/>
    </row>
    <row r="64" spans="1:11" x14ac:dyDescent="0.25">
      <c r="A64" s="88">
        <f t="shared" si="2"/>
        <v>7</v>
      </c>
      <c r="B64" s="11"/>
      <c r="C64" s="12"/>
      <c r="D64" s="13" t="s">
        <v>70</v>
      </c>
      <c r="E64" s="12"/>
      <c r="F64" s="11"/>
      <c r="G64" s="11"/>
      <c r="H64" s="11"/>
      <c r="I64" s="21"/>
      <c r="J64" s="21"/>
      <c r="K64" s="21"/>
    </row>
    <row r="65" spans="1:11" x14ac:dyDescent="0.25">
      <c r="A65" s="88">
        <f t="shared" si="2"/>
        <v>8</v>
      </c>
      <c r="B65" s="11"/>
      <c r="C65" s="12"/>
      <c r="D65" s="13" t="s">
        <v>70</v>
      </c>
      <c r="E65" s="12"/>
      <c r="F65" s="11"/>
      <c r="G65" s="11"/>
      <c r="H65" s="11"/>
      <c r="I65" s="21"/>
      <c r="J65" s="21"/>
      <c r="K65" s="21"/>
    </row>
    <row r="66" spans="1:11" x14ac:dyDescent="0.25">
      <c r="A66" s="88">
        <f t="shared" si="2"/>
        <v>9</v>
      </c>
      <c r="B66" s="11"/>
      <c r="C66" s="12"/>
      <c r="D66" s="13" t="s">
        <v>70</v>
      </c>
      <c r="E66" s="12"/>
      <c r="F66" s="11"/>
      <c r="G66" s="11"/>
      <c r="H66" s="11"/>
      <c r="I66" s="21"/>
      <c r="J66" s="21"/>
      <c r="K66" s="21"/>
    </row>
    <row r="67" spans="1:11" ht="15.75" thickBot="1" x14ac:dyDescent="0.3">
      <c r="A67" s="88">
        <f t="shared" si="2"/>
        <v>10</v>
      </c>
      <c r="B67" s="11"/>
      <c r="C67" s="12"/>
      <c r="D67" s="13" t="s">
        <v>70</v>
      </c>
      <c r="E67" s="12"/>
      <c r="F67" s="11"/>
      <c r="G67" s="11"/>
      <c r="H67" s="11"/>
      <c r="I67" s="21"/>
      <c r="J67" s="21"/>
      <c r="K67" s="21"/>
    </row>
    <row r="68" spans="1:11" ht="15.75" thickBot="1" x14ac:dyDescent="0.3">
      <c r="A68" s="23" t="s">
        <v>71</v>
      </c>
      <c r="B68" s="24"/>
      <c r="C68" s="24"/>
      <c r="D68" s="24"/>
      <c r="E68" s="24"/>
      <c r="F68" s="24"/>
      <c r="G68" s="24"/>
      <c r="H68" s="24"/>
      <c r="I68" s="25">
        <f>SUBTOTAL(109,Tabla29[[Importe bruto ]])</f>
        <v>0</v>
      </c>
      <c r="J68" s="25">
        <f>SUBTOTAL(109,Tabla29[Impuesto soportado (IGIC / IVA)])</f>
        <v>0</v>
      </c>
      <c r="K68" s="25">
        <f>SUBTOTAL(109,Tabla29[Importe total de la factura])</f>
        <v>0</v>
      </c>
    </row>
    <row r="69" spans="1:11" x14ac:dyDescent="0.25">
      <c r="A69" s="170" t="s">
        <v>21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</row>
    <row r="70" spans="1:11" ht="57" x14ac:dyDescent="0.25">
      <c r="A70" s="8" t="s">
        <v>59</v>
      </c>
      <c r="B70" s="9" t="s">
        <v>60</v>
      </c>
      <c r="C70" s="9" t="s">
        <v>61</v>
      </c>
      <c r="D70" s="9" t="s">
        <v>62</v>
      </c>
      <c r="E70" s="9" t="s">
        <v>63</v>
      </c>
      <c r="F70" s="9" t="s">
        <v>64</v>
      </c>
      <c r="G70" s="9" t="s">
        <v>65</v>
      </c>
      <c r="H70" s="9" t="s">
        <v>66</v>
      </c>
      <c r="I70" s="9" t="s">
        <v>67</v>
      </c>
      <c r="J70" s="9" t="s">
        <v>68</v>
      </c>
      <c r="K70" s="9" t="s">
        <v>69</v>
      </c>
    </row>
    <row r="71" spans="1:11" x14ac:dyDescent="0.25">
      <c r="A71" s="88">
        <v>1</v>
      </c>
      <c r="B71" s="11"/>
      <c r="C71" s="12"/>
      <c r="D71" s="13" t="s">
        <v>70</v>
      </c>
      <c r="E71" s="12"/>
      <c r="F71" s="11"/>
      <c r="G71" s="11"/>
      <c r="H71" s="11"/>
      <c r="I71" s="21"/>
      <c r="J71" s="21"/>
      <c r="K71" s="21"/>
    </row>
    <row r="72" spans="1:11" x14ac:dyDescent="0.25">
      <c r="A72" s="88">
        <f>A71+1</f>
        <v>2</v>
      </c>
      <c r="B72" s="11"/>
      <c r="C72" s="12"/>
      <c r="D72" s="13" t="s">
        <v>70</v>
      </c>
      <c r="E72" s="12"/>
      <c r="F72" s="11"/>
      <c r="G72" s="11"/>
      <c r="H72" s="11"/>
      <c r="I72" s="21"/>
      <c r="J72" s="21"/>
      <c r="K72" s="21"/>
    </row>
    <row r="73" spans="1:11" x14ac:dyDescent="0.25">
      <c r="A73" s="88">
        <f t="shared" ref="A73:A80" si="3">A72+1</f>
        <v>3</v>
      </c>
      <c r="B73" s="11"/>
      <c r="C73" s="12"/>
      <c r="D73" s="13" t="s">
        <v>70</v>
      </c>
      <c r="E73" s="12"/>
      <c r="F73" s="11"/>
      <c r="G73" s="11"/>
      <c r="H73" s="11"/>
      <c r="I73" s="21"/>
      <c r="J73" s="21"/>
      <c r="K73" s="21"/>
    </row>
    <row r="74" spans="1:11" x14ac:dyDescent="0.25">
      <c r="A74" s="88">
        <f t="shared" si="3"/>
        <v>4</v>
      </c>
      <c r="B74" s="11"/>
      <c r="C74" s="12"/>
      <c r="D74" s="13"/>
      <c r="E74" s="12"/>
      <c r="F74" s="11"/>
      <c r="G74" s="11"/>
      <c r="H74" s="11"/>
      <c r="I74" s="21"/>
      <c r="J74" s="21"/>
      <c r="K74" s="21"/>
    </row>
    <row r="75" spans="1:11" x14ac:dyDescent="0.25">
      <c r="A75" s="88">
        <f t="shared" si="3"/>
        <v>5</v>
      </c>
      <c r="B75" s="11"/>
      <c r="C75" s="12"/>
      <c r="D75" s="13" t="s">
        <v>70</v>
      </c>
      <c r="E75" s="12"/>
      <c r="F75" s="11"/>
      <c r="G75" s="11"/>
      <c r="H75" s="11"/>
      <c r="I75" s="21"/>
      <c r="J75" s="21"/>
      <c r="K75" s="21"/>
    </row>
    <row r="76" spans="1:11" x14ac:dyDescent="0.25">
      <c r="A76" s="88">
        <f t="shared" si="3"/>
        <v>6</v>
      </c>
      <c r="B76" s="11"/>
      <c r="C76" s="12"/>
      <c r="D76" s="13" t="s">
        <v>70</v>
      </c>
      <c r="E76" s="12"/>
      <c r="F76" s="11"/>
      <c r="G76" s="11"/>
      <c r="H76" s="11"/>
      <c r="I76" s="21"/>
      <c r="J76" s="21"/>
      <c r="K76" s="21"/>
    </row>
    <row r="77" spans="1:11" x14ac:dyDescent="0.25">
      <c r="A77" s="88">
        <f t="shared" si="3"/>
        <v>7</v>
      </c>
      <c r="B77" s="11"/>
      <c r="C77" s="12"/>
      <c r="D77" s="13" t="s">
        <v>70</v>
      </c>
      <c r="E77" s="12"/>
      <c r="F77" s="11"/>
      <c r="G77" s="11"/>
      <c r="H77" s="11"/>
      <c r="I77" s="21"/>
      <c r="J77" s="21"/>
      <c r="K77" s="21"/>
    </row>
    <row r="78" spans="1:11" x14ac:dyDescent="0.25">
      <c r="A78" s="88">
        <f t="shared" si="3"/>
        <v>8</v>
      </c>
      <c r="B78" s="11"/>
      <c r="C78" s="12"/>
      <c r="D78" s="13" t="s">
        <v>70</v>
      </c>
      <c r="E78" s="12"/>
      <c r="F78" s="11"/>
      <c r="G78" s="11"/>
      <c r="H78" s="11"/>
      <c r="I78" s="21"/>
      <c r="J78" s="21"/>
      <c r="K78" s="21"/>
    </row>
    <row r="79" spans="1:11" x14ac:dyDescent="0.25">
      <c r="A79" s="88">
        <f t="shared" si="3"/>
        <v>9</v>
      </c>
      <c r="B79" s="11"/>
      <c r="C79" s="12"/>
      <c r="D79" s="13" t="s">
        <v>70</v>
      </c>
      <c r="E79" s="12"/>
      <c r="F79" s="11"/>
      <c r="G79" s="11"/>
      <c r="H79" s="11"/>
      <c r="I79" s="21"/>
      <c r="J79" s="21"/>
      <c r="K79" s="21"/>
    </row>
    <row r="80" spans="1:11" ht="15.75" thickBot="1" x14ac:dyDescent="0.3">
      <c r="A80" s="88">
        <f t="shared" si="3"/>
        <v>10</v>
      </c>
      <c r="B80" s="11"/>
      <c r="C80" s="12"/>
      <c r="D80" s="13" t="s">
        <v>70</v>
      </c>
      <c r="E80" s="12"/>
      <c r="F80" s="11"/>
      <c r="G80" s="11"/>
      <c r="H80" s="11"/>
      <c r="I80" s="21"/>
      <c r="J80" s="21"/>
      <c r="K80" s="21"/>
    </row>
    <row r="81" spans="1:11" ht="15.75" thickBot="1" x14ac:dyDescent="0.3">
      <c r="A81" s="23" t="s">
        <v>71</v>
      </c>
      <c r="B81" s="24"/>
      <c r="C81" s="24"/>
      <c r="D81" s="24"/>
      <c r="E81" s="24"/>
      <c r="F81" s="24"/>
      <c r="G81" s="24"/>
      <c r="H81" s="24"/>
      <c r="I81" s="25">
        <f>SUBTOTAL(109,Tabla210[[Importe bruto ]])</f>
        <v>0</v>
      </c>
      <c r="J81" s="25">
        <f>SUBTOTAL(109,Tabla210[Impuesto soportado (IGIC / IVA)])</f>
        <v>0</v>
      </c>
      <c r="K81" s="25">
        <f>SUBTOTAL(109,Tabla210[Importe total de la factura])</f>
        <v>0</v>
      </c>
    </row>
    <row r="82" spans="1:11" x14ac:dyDescent="0.25">
      <c r="A82" s="170" t="s">
        <v>22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</row>
    <row r="83" spans="1:11" ht="57" x14ac:dyDescent="0.25">
      <c r="A83" s="8" t="s">
        <v>59</v>
      </c>
      <c r="B83" s="9" t="s">
        <v>60</v>
      </c>
      <c r="C83" s="9" t="s">
        <v>61</v>
      </c>
      <c r="D83" s="9" t="s">
        <v>62</v>
      </c>
      <c r="E83" s="9" t="s">
        <v>63</v>
      </c>
      <c r="F83" s="9" t="s">
        <v>64</v>
      </c>
      <c r="G83" s="9" t="s">
        <v>65</v>
      </c>
      <c r="H83" s="9" t="s">
        <v>66</v>
      </c>
      <c r="I83" s="9" t="s">
        <v>67</v>
      </c>
      <c r="J83" s="9" t="s">
        <v>68</v>
      </c>
      <c r="K83" s="9" t="s">
        <v>69</v>
      </c>
    </row>
    <row r="84" spans="1:11" x14ac:dyDescent="0.25">
      <c r="A84" s="88">
        <v>1</v>
      </c>
      <c r="B84" s="11"/>
      <c r="C84" s="12"/>
      <c r="D84" s="13" t="s">
        <v>70</v>
      </c>
      <c r="E84" s="12"/>
      <c r="F84" s="11"/>
      <c r="G84" s="11"/>
      <c r="H84" s="11"/>
      <c r="I84" s="21"/>
      <c r="J84" s="21"/>
      <c r="K84" s="21"/>
    </row>
    <row r="85" spans="1:11" x14ac:dyDescent="0.25">
      <c r="A85" s="88">
        <f>A84+1</f>
        <v>2</v>
      </c>
      <c r="B85" s="11"/>
      <c r="C85" s="12"/>
      <c r="D85" s="13" t="s">
        <v>70</v>
      </c>
      <c r="E85" s="12"/>
      <c r="F85" s="11"/>
      <c r="G85" s="11"/>
      <c r="H85" s="11"/>
      <c r="I85" s="21"/>
      <c r="J85" s="21"/>
      <c r="K85" s="21"/>
    </row>
    <row r="86" spans="1:11" x14ac:dyDescent="0.25">
      <c r="A86" s="88">
        <f t="shared" ref="A86:A88" si="4">A85+1</f>
        <v>3</v>
      </c>
      <c r="B86" s="11"/>
      <c r="C86" s="12"/>
      <c r="D86" s="13" t="s">
        <v>70</v>
      </c>
      <c r="E86" s="12"/>
      <c r="F86" s="11"/>
      <c r="G86" s="11"/>
      <c r="H86" s="11"/>
      <c r="I86" s="21"/>
      <c r="J86" s="21"/>
      <c r="K86" s="21"/>
    </row>
    <row r="87" spans="1:11" x14ac:dyDescent="0.25">
      <c r="A87" s="88">
        <f t="shared" si="4"/>
        <v>4</v>
      </c>
      <c r="B87" s="11"/>
      <c r="C87" s="12"/>
      <c r="D87" s="13"/>
      <c r="E87" s="12"/>
      <c r="F87" s="11"/>
      <c r="G87" s="11"/>
      <c r="H87" s="11"/>
      <c r="I87" s="21"/>
      <c r="J87" s="21"/>
      <c r="K87" s="21"/>
    </row>
    <row r="88" spans="1:11" ht="15.75" thickBot="1" x14ac:dyDescent="0.3">
      <c r="A88" s="88">
        <f t="shared" si="4"/>
        <v>5</v>
      </c>
      <c r="B88" s="11"/>
      <c r="C88" s="12"/>
      <c r="D88" s="13" t="s">
        <v>70</v>
      </c>
      <c r="E88" s="12"/>
      <c r="F88" s="11"/>
      <c r="G88" s="11"/>
      <c r="H88" s="11"/>
      <c r="I88" s="21"/>
      <c r="J88" s="21"/>
      <c r="K88" s="21"/>
    </row>
    <row r="89" spans="1:11" ht="15.75" thickBot="1" x14ac:dyDescent="0.3">
      <c r="A89" s="23" t="s">
        <v>71</v>
      </c>
      <c r="B89" s="24"/>
      <c r="C89" s="24"/>
      <c r="D89" s="24"/>
      <c r="E89" s="24"/>
      <c r="F89" s="24"/>
      <c r="G89" s="24"/>
      <c r="H89" s="24"/>
      <c r="I89" s="25">
        <f>SUBTOTAL(109,Tabla211[[Importe bruto ]])</f>
        <v>0</v>
      </c>
      <c r="J89" s="25">
        <f>SUBTOTAL(109,Tabla211[Impuesto soportado (IGIC / IVA)])</f>
        <v>0</v>
      </c>
      <c r="K89" s="25">
        <f>SUBTOTAL(109,Tabla211[Importe total de la factura])</f>
        <v>0</v>
      </c>
    </row>
    <row r="90" spans="1:11" x14ac:dyDescent="0.25">
      <c r="A90" s="170" t="s">
        <v>72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</row>
    <row r="91" spans="1:11" ht="57" x14ac:dyDescent="0.25">
      <c r="A91" s="8" t="s">
        <v>59</v>
      </c>
      <c r="B91" s="9" t="s">
        <v>60</v>
      </c>
      <c r="C91" s="9" t="s">
        <v>61</v>
      </c>
      <c r="D91" s="9" t="s">
        <v>62</v>
      </c>
      <c r="E91" s="9" t="s">
        <v>63</v>
      </c>
      <c r="F91" s="9" t="s">
        <v>64</v>
      </c>
      <c r="G91" s="9" t="s">
        <v>65</v>
      </c>
      <c r="H91" s="9" t="s">
        <v>66</v>
      </c>
      <c r="I91" s="9" t="s">
        <v>67</v>
      </c>
      <c r="J91" s="9" t="s">
        <v>68</v>
      </c>
      <c r="K91" s="9" t="s">
        <v>69</v>
      </c>
    </row>
    <row r="92" spans="1:11" x14ac:dyDescent="0.25">
      <c r="A92" s="88">
        <v>1</v>
      </c>
      <c r="B92" s="11"/>
      <c r="C92" s="12"/>
      <c r="D92" s="13" t="s">
        <v>70</v>
      </c>
      <c r="E92" s="12"/>
      <c r="F92" s="11"/>
      <c r="G92" s="11"/>
      <c r="H92" s="11"/>
      <c r="I92" s="21"/>
      <c r="J92" s="21"/>
      <c r="K92" s="21"/>
    </row>
    <row r="93" spans="1:11" x14ac:dyDescent="0.25">
      <c r="A93" s="88">
        <f>A92+1</f>
        <v>2</v>
      </c>
      <c r="B93" s="11"/>
      <c r="C93" s="12"/>
      <c r="D93" s="13" t="s">
        <v>70</v>
      </c>
      <c r="E93" s="12"/>
      <c r="F93" s="11"/>
      <c r="G93" s="11"/>
      <c r="H93" s="11"/>
      <c r="I93" s="21"/>
      <c r="J93" s="21"/>
      <c r="K93" s="21"/>
    </row>
    <row r="94" spans="1:11" x14ac:dyDescent="0.25">
      <c r="A94" s="88">
        <f t="shared" ref="A94:A96" si="5">A93+1</f>
        <v>3</v>
      </c>
      <c r="B94" s="11"/>
      <c r="C94" s="12"/>
      <c r="D94" s="13" t="s">
        <v>70</v>
      </c>
      <c r="E94" s="12"/>
      <c r="F94" s="11"/>
      <c r="G94" s="11"/>
      <c r="H94" s="11"/>
      <c r="I94" s="21"/>
      <c r="J94" s="21"/>
      <c r="K94" s="21"/>
    </row>
    <row r="95" spans="1:11" x14ac:dyDescent="0.25">
      <c r="A95" s="88">
        <f t="shared" si="5"/>
        <v>4</v>
      </c>
      <c r="B95" s="11"/>
      <c r="C95" s="12"/>
      <c r="D95" s="13"/>
      <c r="E95" s="12"/>
      <c r="F95" s="11"/>
      <c r="G95" s="11"/>
      <c r="H95" s="11"/>
      <c r="I95" s="21"/>
      <c r="J95" s="21"/>
      <c r="K95" s="21"/>
    </row>
    <row r="96" spans="1:11" ht="15.75" thickBot="1" x14ac:dyDescent="0.3">
      <c r="A96" s="91">
        <f t="shared" si="5"/>
        <v>5</v>
      </c>
      <c r="B96" s="15"/>
      <c r="C96" s="16"/>
      <c r="D96" s="26" t="s">
        <v>70</v>
      </c>
      <c r="E96" s="16"/>
      <c r="F96" s="15"/>
      <c r="G96" s="15"/>
      <c r="H96" s="15"/>
      <c r="I96" s="21"/>
      <c r="J96" s="21"/>
      <c r="K96" s="21"/>
    </row>
    <row r="97" spans="1:11" ht="15.75" thickBot="1" x14ac:dyDescent="0.3">
      <c r="A97" s="86" t="s">
        <v>71</v>
      </c>
      <c r="B97" s="92"/>
      <c r="C97" s="92"/>
      <c r="D97" s="92"/>
      <c r="E97" s="92"/>
      <c r="F97" s="92"/>
      <c r="G97" s="92"/>
      <c r="H97" s="93"/>
      <c r="I97" s="94">
        <f>SUBTOTAL(109,Tabla212[[Importe bruto ]])</f>
        <v>0</v>
      </c>
      <c r="J97" s="25">
        <f>SUBTOTAL(109,Tabla212[Impuesto soportado (IGIC / IVA)])</f>
        <v>0</v>
      </c>
      <c r="K97" s="25">
        <f>SUBTOTAL(109,Tabla212[Importe total de la factura])</f>
        <v>0</v>
      </c>
    </row>
    <row r="98" spans="1:11" ht="15.75" thickBot="1" x14ac:dyDescent="0.3">
      <c r="A98" s="179" t="s">
        <v>73</v>
      </c>
      <c r="B98" s="180"/>
      <c r="C98" s="180"/>
      <c r="D98" s="180"/>
      <c r="E98" s="180"/>
      <c r="F98" s="180"/>
      <c r="G98" s="180"/>
      <c r="H98" s="180"/>
      <c r="I98" s="27">
        <f>Tabla2[[#Totals],[Importe bruto ]]+Tabla28[[#Totals],[Importe bruto ]]+Tabla29[[#Totals],[Importe bruto ]]+Tabla210[[#Totals],[Importe bruto ]]+Tabla211[[#Totals],[Importe bruto ]]+Tabla212[[#Totals],[Importe bruto ]]</f>
        <v>0</v>
      </c>
      <c r="J98" s="27">
        <f>Tabla2[[#Totals],[Impuesto soportado (IGIC / IVA)]]+Tabla28[[#Totals],[Impuesto soportado (IGIC / IVA)]]+Tabla29[[#Totals],[Impuesto soportado (IGIC / IVA)]]+Tabla210[[#Totals],[Impuesto soportado (IGIC / IVA)]]+Tabla211[[#Totals],[Impuesto soportado (IGIC / IVA)]]+Tabla212[[#Totals],[Impuesto soportado (IGIC / IVA)]]</f>
        <v>0</v>
      </c>
      <c r="K98" s="27">
        <f>Tabla2[[#Totals],[Importe total de la factura]]+Tabla28[[#Totals],[Importe total de la factura]]+Tabla29[[#Totals],[Importe total de la factura]]+Tabla210[[#Totals],[Importe total de la factura]]+Tabla211[[#Totals],[Importe total de la factura]]+Tabla212[[#Totals],[Importe total de la factura]]</f>
        <v>0</v>
      </c>
    </row>
    <row r="99" spans="1:11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thickBot="1" x14ac:dyDescent="0.3">
      <c r="A100" s="170" t="s">
        <v>74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</row>
    <row r="101" spans="1:11" x14ac:dyDescent="0.25">
      <c r="A101" s="170" t="s">
        <v>25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</row>
    <row r="102" spans="1:11" ht="57" x14ac:dyDescent="0.25">
      <c r="A102" s="8" t="s">
        <v>59</v>
      </c>
      <c r="B102" s="9" t="s">
        <v>60</v>
      </c>
      <c r="C102" s="9" t="s">
        <v>61</v>
      </c>
      <c r="D102" s="9" t="s">
        <v>62</v>
      </c>
      <c r="E102" s="9" t="s">
        <v>63</v>
      </c>
      <c r="F102" s="9" t="s">
        <v>64</v>
      </c>
      <c r="G102" s="9" t="s">
        <v>65</v>
      </c>
      <c r="H102" s="9" t="s">
        <v>66</v>
      </c>
      <c r="I102" s="9" t="s">
        <v>67</v>
      </c>
      <c r="J102" s="9" t="s">
        <v>68</v>
      </c>
      <c r="K102" s="9" t="s">
        <v>69</v>
      </c>
    </row>
    <row r="103" spans="1:11" x14ac:dyDescent="0.25">
      <c r="A103" s="88">
        <v>1</v>
      </c>
      <c r="B103" s="11"/>
      <c r="C103" s="12"/>
      <c r="D103" s="13" t="s">
        <v>70</v>
      </c>
      <c r="E103" s="12"/>
      <c r="F103" s="11"/>
      <c r="G103" s="11"/>
      <c r="H103" s="11"/>
      <c r="I103" s="21"/>
      <c r="J103" s="21"/>
      <c r="K103" s="21"/>
    </row>
    <row r="104" spans="1:11" x14ac:dyDescent="0.25">
      <c r="A104" s="88">
        <f>A103+1</f>
        <v>2</v>
      </c>
      <c r="B104" s="11"/>
      <c r="C104" s="12"/>
      <c r="D104" s="13" t="s">
        <v>70</v>
      </c>
      <c r="E104" s="12"/>
      <c r="F104" s="11"/>
      <c r="G104" s="11"/>
      <c r="H104" s="11"/>
      <c r="I104" s="21"/>
      <c r="J104" s="21"/>
      <c r="K104" s="21"/>
    </row>
    <row r="105" spans="1:11" x14ac:dyDescent="0.25">
      <c r="A105" s="88">
        <f t="shared" ref="A105:A110" si="6">A104+1</f>
        <v>3</v>
      </c>
      <c r="B105" s="11"/>
      <c r="C105" s="12"/>
      <c r="D105" s="13" t="s">
        <v>70</v>
      </c>
      <c r="E105" s="12"/>
      <c r="F105" s="11"/>
      <c r="G105" s="11"/>
      <c r="H105" s="11"/>
      <c r="I105" s="21"/>
      <c r="J105" s="21"/>
      <c r="K105" s="21"/>
    </row>
    <row r="106" spans="1:11" x14ac:dyDescent="0.25">
      <c r="A106" s="88">
        <f t="shared" si="6"/>
        <v>4</v>
      </c>
      <c r="B106" s="11"/>
      <c r="C106" s="12"/>
      <c r="D106" s="13"/>
      <c r="E106" s="12"/>
      <c r="F106" s="11"/>
      <c r="G106" s="11"/>
      <c r="H106" s="11"/>
      <c r="I106" s="21"/>
      <c r="J106" s="21"/>
      <c r="K106" s="21"/>
    </row>
    <row r="107" spans="1:11" x14ac:dyDescent="0.25">
      <c r="A107" s="88">
        <f t="shared" si="6"/>
        <v>5</v>
      </c>
      <c r="B107" s="11"/>
      <c r="C107" s="12"/>
      <c r="D107" s="13"/>
      <c r="E107" s="12"/>
      <c r="F107" s="11"/>
      <c r="G107" s="13"/>
      <c r="H107" s="11"/>
      <c r="I107" s="21"/>
      <c r="J107" s="21"/>
      <c r="K107" s="21"/>
    </row>
    <row r="108" spans="1:11" x14ac:dyDescent="0.25">
      <c r="A108" s="88">
        <f t="shared" si="6"/>
        <v>6</v>
      </c>
      <c r="B108" s="11"/>
      <c r="C108" s="12"/>
      <c r="D108" s="13"/>
      <c r="E108" s="12"/>
      <c r="F108" s="11"/>
      <c r="G108" s="13"/>
      <c r="H108" s="11"/>
      <c r="I108" s="21"/>
      <c r="J108" s="21"/>
      <c r="K108" s="21"/>
    </row>
    <row r="109" spans="1:11" x14ac:dyDescent="0.25">
      <c r="A109" s="88">
        <f t="shared" si="6"/>
        <v>7</v>
      </c>
      <c r="B109" s="11"/>
      <c r="C109" s="12"/>
      <c r="D109" s="13"/>
      <c r="E109" s="12"/>
      <c r="F109" s="11"/>
      <c r="G109" s="13"/>
      <c r="H109" s="11"/>
      <c r="I109" s="21"/>
      <c r="J109" s="21"/>
      <c r="K109" s="21"/>
    </row>
    <row r="110" spans="1:11" ht="15.75" thickBot="1" x14ac:dyDescent="0.3">
      <c r="A110" s="88">
        <f t="shared" si="6"/>
        <v>8</v>
      </c>
      <c r="B110" s="11"/>
      <c r="C110" s="12"/>
      <c r="D110" s="13" t="s">
        <v>70</v>
      </c>
      <c r="E110" s="12"/>
      <c r="F110" s="11"/>
      <c r="G110" s="11"/>
      <c r="H110" s="11"/>
      <c r="I110" s="21"/>
      <c r="J110" s="21"/>
      <c r="K110" s="21"/>
    </row>
    <row r="111" spans="1:11" ht="15.75" thickBot="1" x14ac:dyDescent="0.3">
      <c r="A111" s="23" t="s">
        <v>71</v>
      </c>
      <c r="B111" s="24"/>
      <c r="C111" s="24"/>
      <c r="D111" s="24"/>
      <c r="E111" s="24"/>
      <c r="F111" s="24"/>
      <c r="G111" s="24"/>
      <c r="H111" s="24"/>
      <c r="I111" s="25">
        <f>SUBTOTAL(109,Tabla213[[Importe bruto ]])</f>
        <v>0</v>
      </c>
      <c r="J111" s="25">
        <f>SUBTOTAL(109,Tabla213[Impuesto soportado (IGIC / IVA)])</f>
        <v>0</v>
      </c>
      <c r="K111" s="25">
        <f>SUBTOTAL(109,Tabla213[Importe total de la factura])</f>
        <v>0</v>
      </c>
    </row>
    <row r="112" spans="1:11" x14ac:dyDescent="0.25">
      <c r="A112" s="170" t="s">
        <v>26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</row>
    <row r="113" spans="1:11" ht="57" x14ac:dyDescent="0.25">
      <c r="A113" s="8" t="s">
        <v>59</v>
      </c>
      <c r="B113" s="9" t="s">
        <v>60</v>
      </c>
      <c r="C113" s="9" t="s">
        <v>61</v>
      </c>
      <c r="D113" s="9" t="s">
        <v>62</v>
      </c>
      <c r="E113" s="9" t="s">
        <v>63</v>
      </c>
      <c r="F113" s="9" t="s">
        <v>64</v>
      </c>
      <c r="G113" s="9" t="s">
        <v>65</v>
      </c>
      <c r="H113" s="9" t="s">
        <v>66</v>
      </c>
      <c r="I113" s="9" t="s">
        <v>67</v>
      </c>
      <c r="J113" s="9" t="s">
        <v>68</v>
      </c>
      <c r="K113" s="9" t="s">
        <v>69</v>
      </c>
    </row>
    <row r="114" spans="1:11" x14ac:dyDescent="0.25">
      <c r="A114" s="88">
        <v>1</v>
      </c>
      <c r="B114" s="11"/>
      <c r="C114" s="12"/>
      <c r="D114" s="13" t="s">
        <v>70</v>
      </c>
      <c r="E114" s="12"/>
      <c r="F114" s="11"/>
      <c r="G114" s="11"/>
      <c r="H114" s="11"/>
      <c r="I114" s="21"/>
      <c r="J114" s="21"/>
      <c r="K114" s="21"/>
    </row>
    <row r="115" spans="1:11" x14ac:dyDescent="0.25">
      <c r="A115" s="88">
        <f>A114+1</f>
        <v>2</v>
      </c>
      <c r="B115" s="11"/>
      <c r="C115" s="12"/>
      <c r="D115" s="13" t="s">
        <v>70</v>
      </c>
      <c r="E115" s="12"/>
      <c r="F115" s="11"/>
      <c r="G115" s="11"/>
      <c r="H115" s="11"/>
      <c r="I115" s="21"/>
      <c r="J115" s="21"/>
      <c r="K115" s="21"/>
    </row>
    <row r="116" spans="1:11" x14ac:dyDescent="0.25">
      <c r="A116" s="88">
        <f t="shared" ref="A116:A119" si="7">A115+1</f>
        <v>3</v>
      </c>
      <c r="B116" s="11"/>
      <c r="C116" s="12"/>
      <c r="D116" s="13" t="s">
        <v>70</v>
      </c>
      <c r="E116" s="12"/>
      <c r="F116" s="11"/>
      <c r="G116" s="11"/>
      <c r="H116" s="11"/>
      <c r="I116" s="21"/>
      <c r="J116" s="21"/>
      <c r="K116" s="21"/>
    </row>
    <row r="117" spans="1:11" x14ac:dyDescent="0.25">
      <c r="A117" s="88">
        <f t="shared" si="7"/>
        <v>4</v>
      </c>
      <c r="B117" s="11"/>
      <c r="C117" s="12"/>
      <c r="D117" s="13"/>
      <c r="E117" s="12"/>
      <c r="F117" s="11"/>
      <c r="G117" s="11"/>
      <c r="H117" s="11"/>
      <c r="I117" s="21"/>
      <c r="J117" s="21"/>
      <c r="K117" s="21"/>
    </row>
    <row r="118" spans="1:11" x14ac:dyDescent="0.25">
      <c r="A118" s="88">
        <f t="shared" si="7"/>
        <v>5</v>
      </c>
      <c r="B118" s="11"/>
      <c r="C118" s="12"/>
      <c r="D118" s="13" t="s">
        <v>70</v>
      </c>
      <c r="E118" s="12"/>
      <c r="F118" s="11"/>
      <c r="G118" s="11"/>
      <c r="H118" s="11"/>
      <c r="I118" s="21"/>
      <c r="J118" s="21"/>
      <c r="K118" s="21"/>
    </row>
    <row r="119" spans="1:11" ht="15.75" thickBot="1" x14ac:dyDescent="0.3">
      <c r="A119" s="88">
        <f t="shared" si="7"/>
        <v>6</v>
      </c>
      <c r="B119" s="11"/>
      <c r="C119" s="12"/>
      <c r="D119" s="13"/>
      <c r="E119" s="12"/>
      <c r="F119" s="11"/>
      <c r="G119" s="11"/>
      <c r="H119" s="11"/>
      <c r="I119" s="21"/>
      <c r="J119" s="21"/>
      <c r="K119" s="21"/>
    </row>
    <row r="120" spans="1:11" ht="15.75" thickBot="1" x14ac:dyDescent="0.3">
      <c r="A120" s="23" t="s">
        <v>71</v>
      </c>
      <c r="B120" s="24"/>
      <c r="C120" s="24"/>
      <c r="D120" s="24"/>
      <c r="E120" s="24"/>
      <c r="F120" s="24"/>
      <c r="G120" s="24"/>
      <c r="H120" s="24"/>
      <c r="I120" s="25">
        <f>SUBTOTAL(109,Tabla21314[[Importe bruto ]])</f>
        <v>0</v>
      </c>
      <c r="J120" s="25">
        <f>SUBTOTAL(109,Tabla21314[Impuesto soportado (IGIC / IVA)])</f>
        <v>0</v>
      </c>
      <c r="K120" s="25">
        <f>SUBTOTAL(109,Tabla21314[Importe total de la factura])</f>
        <v>0</v>
      </c>
    </row>
    <row r="121" spans="1:11" x14ac:dyDescent="0.25">
      <c r="A121" s="170" t="s">
        <v>27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</row>
    <row r="122" spans="1:11" ht="57" x14ac:dyDescent="0.25">
      <c r="A122" s="8" t="s">
        <v>59</v>
      </c>
      <c r="B122" s="9" t="s">
        <v>60</v>
      </c>
      <c r="C122" s="9" t="s">
        <v>61</v>
      </c>
      <c r="D122" s="9" t="s">
        <v>62</v>
      </c>
      <c r="E122" s="9" t="s">
        <v>63</v>
      </c>
      <c r="F122" s="9" t="s">
        <v>64</v>
      </c>
      <c r="G122" s="9" t="s">
        <v>65</v>
      </c>
      <c r="H122" s="9" t="s">
        <v>66</v>
      </c>
      <c r="I122" s="9" t="s">
        <v>67</v>
      </c>
      <c r="J122" s="9" t="s">
        <v>68</v>
      </c>
      <c r="K122" s="9" t="s">
        <v>69</v>
      </c>
    </row>
    <row r="123" spans="1:11" x14ac:dyDescent="0.25">
      <c r="A123" s="88">
        <v>1</v>
      </c>
      <c r="B123" s="11"/>
      <c r="C123" s="12"/>
      <c r="D123" s="13" t="s">
        <v>70</v>
      </c>
      <c r="E123" s="12"/>
      <c r="F123" s="11"/>
      <c r="G123" s="11"/>
      <c r="H123" s="11"/>
      <c r="I123" s="21"/>
      <c r="J123" s="21"/>
      <c r="K123" s="21"/>
    </row>
    <row r="124" spans="1:11" x14ac:dyDescent="0.25">
      <c r="A124" s="88">
        <f>A123+1</f>
        <v>2</v>
      </c>
      <c r="B124" s="11"/>
      <c r="C124" s="12"/>
      <c r="D124" s="13" t="s">
        <v>70</v>
      </c>
      <c r="E124" s="12"/>
      <c r="F124" s="11"/>
      <c r="G124" s="11"/>
      <c r="H124" s="11"/>
      <c r="I124" s="21"/>
      <c r="J124" s="21"/>
      <c r="K124" s="21"/>
    </row>
    <row r="125" spans="1:11" x14ac:dyDescent="0.25">
      <c r="A125" s="88">
        <f t="shared" ref="A125:A127" si="8">A124+1</f>
        <v>3</v>
      </c>
      <c r="B125" s="11"/>
      <c r="C125" s="12"/>
      <c r="D125" s="13" t="s">
        <v>70</v>
      </c>
      <c r="E125" s="12"/>
      <c r="F125" s="11"/>
      <c r="G125" s="11"/>
      <c r="H125" s="11"/>
      <c r="I125" s="21"/>
      <c r="J125" s="21"/>
      <c r="K125" s="21"/>
    </row>
    <row r="126" spans="1:11" x14ac:dyDescent="0.25">
      <c r="A126" s="88">
        <f t="shared" si="8"/>
        <v>4</v>
      </c>
      <c r="B126" s="11"/>
      <c r="C126" s="12"/>
      <c r="D126" s="13"/>
      <c r="E126" s="12"/>
      <c r="F126" s="11"/>
      <c r="G126" s="11"/>
      <c r="H126" s="11"/>
      <c r="I126" s="21"/>
      <c r="J126" s="21"/>
      <c r="K126" s="21"/>
    </row>
    <row r="127" spans="1:11" ht="15.75" thickBot="1" x14ac:dyDescent="0.3">
      <c r="A127" s="88">
        <f t="shared" si="8"/>
        <v>5</v>
      </c>
      <c r="B127" s="11"/>
      <c r="C127" s="12"/>
      <c r="D127" s="13" t="s">
        <v>70</v>
      </c>
      <c r="E127" s="12"/>
      <c r="F127" s="11"/>
      <c r="G127" s="11"/>
      <c r="H127" s="11"/>
      <c r="I127" s="21"/>
      <c r="J127" s="21"/>
      <c r="K127" s="21"/>
    </row>
    <row r="128" spans="1:11" ht="15.75" thickBot="1" x14ac:dyDescent="0.3">
      <c r="A128" s="23" t="s">
        <v>71</v>
      </c>
      <c r="B128" s="24"/>
      <c r="C128" s="24"/>
      <c r="D128" s="24"/>
      <c r="E128" s="24"/>
      <c r="F128" s="24"/>
      <c r="G128" s="24"/>
      <c r="H128" s="24"/>
      <c r="I128" s="95">
        <f>SUBTOTAL(109,Tabla2131415[[Importe bruto ]])</f>
        <v>0</v>
      </c>
      <c r="J128" s="95">
        <f>SUBTOTAL(109,Tabla2131415[Impuesto soportado (IGIC / IVA)])</f>
        <v>0</v>
      </c>
      <c r="K128" s="95">
        <f>SUBTOTAL(109,Tabla2131415[Importe total de la factura])</f>
        <v>0</v>
      </c>
    </row>
    <row r="129" spans="1:11" ht="15.75" thickBot="1" x14ac:dyDescent="0.3">
      <c r="A129" s="179" t="s">
        <v>75</v>
      </c>
      <c r="B129" s="180"/>
      <c r="C129" s="180"/>
      <c r="D129" s="180"/>
      <c r="E129" s="180"/>
      <c r="F129" s="180"/>
      <c r="G129" s="180"/>
      <c r="H129" s="180"/>
      <c r="I129" s="27">
        <f>Tabla213[[#Totals],[Importe bruto ]]+Tabla21314[[#Totals],[Importe bruto ]]+Tabla2131415[[#Totals],[Importe bruto ]]</f>
        <v>0</v>
      </c>
      <c r="J129" s="27">
        <f>Tabla213[[#Totals],[Impuesto soportado (IGIC / IVA)]]+Tabla21314[[#Totals],[Impuesto soportado (IGIC / IVA)]]+Tabla2131415[[#Totals],[Impuesto soportado (IGIC / IVA)]]</f>
        <v>0</v>
      </c>
      <c r="K129" s="27">
        <f>Tabla213[[#Totals],[Importe total de la factura]]+Tabla21314[[#Totals],[Importe total de la factura]]+Tabla2131415[[#Totals],[Importe total de la factura]]</f>
        <v>0</v>
      </c>
    </row>
    <row r="130" spans="1:11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thickBot="1" x14ac:dyDescent="0.3">
      <c r="A131" s="170" t="s">
        <v>76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</row>
    <row r="132" spans="1:11" x14ac:dyDescent="0.25">
      <c r="A132" s="170" t="s">
        <v>30</v>
      </c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</row>
    <row r="133" spans="1:11" ht="57" x14ac:dyDescent="0.25">
      <c r="A133" s="8" t="s">
        <v>59</v>
      </c>
      <c r="B133" s="9" t="s">
        <v>60</v>
      </c>
      <c r="C133" s="9" t="s">
        <v>61</v>
      </c>
      <c r="D133" s="9" t="s">
        <v>62</v>
      </c>
      <c r="E133" s="9" t="s">
        <v>63</v>
      </c>
      <c r="F133" s="9" t="s">
        <v>64</v>
      </c>
      <c r="G133" s="9" t="s">
        <v>65</v>
      </c>
      <c r="H133" s="9" t="s">
        <v>66</v>
      </c>
      <c r="I133" s="9" t="s">
        <v>67</v>
      </c>
      <c r="J133" s="9" t="s">
        <v>68</v>
      </c>
      <c r="K133" s="9" t="s">
        <v>69</v>
      </c>
    </row>
    <row r="134" spans="1:11" x14ac:dyDescent="0.25">
      <c r="A134" s="10">
        <v>1</v>
      </c>
      <c r="B134" s="11"/>
      <c r="C134" s="12"/>
      <c r="D134" s="13" t="s">
        <v>70</v>
      </c>
      <c r="E134" s="12"/>
      <c r="F134" s="11"/>
      <c r="G134" s="11"/>
      <c r="H134" s="11"/>
      <c r="I134" s="21"/>
      <c r="J134" s="21"/>
      <c r="K134" s="21"/>
    </row>
    <row r="135" spans="1:11" x14ac:dyDescent="0.25">
      <c r="A135" s="10">
        <f>A134+1</f>
        <v>2</v>
      </c>
      <c r="B135" s="11"/>
      <c r="C135" s="12"/>
      <c r="D135" s="13" t="s">
        <v>70</v>
      </c>
      <c r="E135" s="12"/>
      <c r="F135" s="11"/>
      <c r="G135" s="11"/>
      <c r="H135" s="11"/>
      <c r="I135" s="21"/>
      <c r="J135" s="21"/>
      <c r="K135" s="21"/>
    </row>
    <row r="136" spans="1:11" x14ac:dyDescent="0.25">
      <c r="A136" s="10">
        <f t="shared" ref="A136:A138" si="9">A135+1</f>
        <v>3</v>
      </c>
      <c r="B136" s="11"/>
      <c r="C136" s="12"/>
      <c r="D136" s="13" t="s">
        <v>70</v>
      </c>
      <c r="E136" s="12"/>
      <c r="F136" s="11"/>
      <c r="G136" s="11"/>
      <c r="H136" s="11"/>
      <c r="I136" s="21"/>
      <c r="J136" s="21"/>
      <c r="K136" s="21"/>
    </row>
    <row r="137" spans="1:11" x14ac:dyDescent="0.25">
      <c r="A137" s="10">
        <f t="shared" si="9"/>
        <v>4</v>
      </c>
      <c r="B137" s="11"/>
      <c r="C137" s="12"/>
      <c r="D137" s="13"/>
      <c r="E137" s="12"/>
      <c r="F137" s="11"/>
      <c r="G137" s="11"/>
      <c r="H137" s="11"/>
      <c r="I137" s="21"/>
      <c r="J137" s="21"/>
      <c r="K137" s="21"/>
    </row>
    <row r="138" spans="1:11" ht="15.75" thickBot="1" x14ac:dyDescent="0.3">
      <c r="A138" s="10">
        <f t="shared" si="9"/>
        <v>5</v>
      </c>
      <c r="B138" s="11"/>
      <c r="C138" s="12"/>
      <c r="D138" s="13" t="s">
        <v>70</v>
      </c>
      <c r="E138" s="12"/>
      <c r="F138" s="11"/>
      <c r="G138" s="11"/>
      <c r="H138" s="11"/>
      <c r="I138" s="21"/>
      <c r="J138" s="21"/>
      <c r="K138" s="21"/>
    </row>
    <row r="139" spans="1:11" ht="15.75" thickBot="1" x14ac:dyDescent="0.3">
      <c r="A139" s="23" t="s">
        <v>71</v>
      </c>
      <c r="B139" s="24"/>
      <c r="C139" s="24"/>
      <c r="D139" s="24"/>
      <c r="E139" s="24"/>
      <c r="F139" s="24"/>
      <c r="G139" s="24"/>
      <c r="H139" s="24"/>
      <c r="I139" s="25">
        <f>SUBTOTAL(109,Tabla21317[[Importe bruto ]])</f>
        <v>0</v>
      </c>
      <c r="J139" s="25">
        <f>SUBTOTAL(109,Tabla21317[Impuesto soportado (IGIC / IVA)])</f>
        <v>0</v>
      </c>
      <c r="K139" s="25">
        <f>SUBTOTAL(109,Tabla21317[Importe total de la factura])</f>
        <v>0</v>
      </c>
    </row>
    <row r="140" spans="1:11" x14ac:dyDescent="0.25">
      <c r="A140" s="170" t="s">
        <v>77</v>
      </c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</row>
    <row r="141" spans="1:11" ht="57" x14ac:dyDescent="0.25">
      <c r="A141" s="8" t="s">
        <v>59</v>
      </c>
      <c r="B141" s="9" t="s">
        <v>60</v>
      </c>
      <c r="C141" s="9" t="s">
        <v>61</v>
      </c>
      <c r="D141" s="9" t="s">
        <v>62</v>
      </c>
      <c r="E141" s="9" t="s">
        <v>63</v>
      </c>
      <c r="F141" s="9" t="s">
        <v>64</v>
      </c>
      <c r="G141" s="9" t="s">
        <v>65</v>
      </c>
      <c r="H141" s="9" t="s">
        <v>66</v>
      </c>
      <c r="I141" s="9" t="s">
        <v>67</v>
      </c>
      <c r="J141" s="9" t="s">
        <v>68</v>
      </c>
      <c r="K141" s="9" t="s">
        <v>69</v>
      </c>
    </row>
    <row r="142" spans="1:11" x14ac:dyDescent="0.25">
      <c r="A142" s="10">
        <v>1</v>
      </c>
      <c r="B142" s="11"/>
      <c r="C142" s="12"/>
      <c r="D142" s="13" t="s">
        <v>70</v>
      </c>
      <c r="E142" s="12"/>
      <c r="F142" s="11"/>
      <c r="G142" s="11"/>
      <c r="H142" s="11"/>
      <c r="I142" s="21"/>
      <c r="J142" s="21"/>
      <c r="K142" s="21"/>
    </row>
    <row r="143" spans="1:11" x14ac:dyDescent="0.25">
      <c r="A143" s="10">
        <f>A142+1</f>
        <v>2</v>
      </c>
      <c r="B143" s="11"/>
      <c r="C143" s="12"/>
      <c r="D143" s="13" t="s">
        <v>70</v>
      </c>
      <c r="E143" s="12"/>
      <c r="F143" s="11"/>
      <c r="G143" s="11"/>
      <c r="H143" s="11"/>
      <c r="I143" s="21"/>
      <c r="J143" s="21"/>
      <c r="K143" s="21"/>
    </row>
    <row r="144" spans="1:11" x14ac:dyDescent="0.25">
      <c r="A144" s="10">
        <f t="shared" ref="A144:A146" si="10">A143+1</f>
        <v>3</v>
      </c>
      <c r="B144" s="11"/>
      <c r="C144" s="12"/>
      <c r="D144" s="13" t="s">
        <v>70</v>
      </c>
      <c r="E144" s="12"/>
      <c r="F144" s="11"/>
      <c r="G144" s="11"/>
      <c r="H144" s="11"/>
      <c r="I144" s="21"/>
      <c r="J144" s="21"/>
      <c r="K144" s="21"/>
    </row>
    <row r="145" spans="1:11" x14ac:dyDescent="0.25">
      <c r="A145" s="10">
        <f t="shared" si="10"/>
        <v>4</v>
      </c>
      <c r="B145" s="11"/>
      <c r="C145" s="12"/>
      <c r="D145" s="13"/>
      <c r="E145" s="12"/>
      <c r="F145" s="11"/>
      <c r="G145" s="11"/>
      <c r="H145" s="11"/>
      <c r="I145" s="21"/>
      <c r="J145" s="21"/>
      <c r="K145" s="21"/>
    </row>
    <row r="146" spans="1:11" ht="15.75" thickBot="1" x14ac:dyDescent="0.3">
      <c r="A146" s="10">
        <f t="shared" si="10"/>
        <v>5</v>
      </c>
      <c r="B146" s="11"/>
      <c r="C146" s="12"/>
      <c r="D146" s="13" t="s">
        <v>70</v>
      </c>
      <c r="E146" s="12"/>
      <c r="F146" s="11"/>
      <c r="G146" s="11"/>
      <c r="H146" s="11"/>
      <c r="I146" s="21"/>
      <c r="J146" s="21"/>
      <c r="K146" s="21"/>
    </row>
    <row r="147" spans="1:11" ht="15.75" thickBot="1" x14ac:dyDescent="0.3">
      <c r="A147" s="23" t="s">
        <v>71</v>
      </c>
      <c r="B147" s="24"/>
      <c r="C147" s="24"/>
      <c r="D147" s="24"/>
      <c r="E147" s="24"/>
      <c r="F147" s="24"/>
      <c r="G147" s="24"/>
      <c r="H147" s="24"/>
      <c r="I147" s="25">
        <f>SUBTOTAL(109,Tabla2131418[[Importe bruto ]])</f>
        <v>0</v>
      </c>
      <c r="J147" s="25">
        <f>SUBTOTAL(109,Tabla2131418[Impuesto soportado (IGIC / IVA)])</f>
        <v>0</v>
      </c>
      <c r="K147" s="25">
        <f>SUBTOTAL(109,Tabla2131418[Importe total de la factura])</f>
        <v>0</v>
      </c>
    </row>
    <row r="148" spans="1:11" ht="15.75" thickBot="1" x14ac:dyDescent="0.3">
      <c r="A148" s="179" t="s">
        <v>78</v>
      </c>
      <c r="B148" s="180"/>
      <c r="C148" s="180"/>
      <c r="D148" s="180"/>
      <c r="E148" s="180"/>
      <c r="F148" s="180"/>
      <c r="G148" s="180"/>
      <c r="H148" s="180"/>
      <c r="I148" s="27">
        <f>Tabla21317[[#Totals],[Importe bruto ]]+Tabla2131418[[#Totals],[Importe bruto ]]</f>
        <v>0</v>
      </c>
      <c r="J148" s="27">
        <f>Tabla21317[[#Totals],[Impuesto soportado (IGIC / IVA)]]+Tabla2131418[[#Totals],[Impuesto soportado (IGIC / IVA)]]</f>
        <v>0</v>
      </c>
      <c r="K148" s="27">
        <f>Tabla21317[[#Totals],[Importe total de la factura]]+Tabla2131418[[#Totals],[Importe total de la factura]]</f>
        <v>0</v>
      </c>
    </row>
    <row r="149" spans="1:11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 thickBot="1" x14ac:dyDescent="0.3">
      <c r="A150" s="170" t="s">
        <v>79</v>
      </c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</row>
    <row r="151" spans="1:11" x14ac:dyDescent="0.25">
      <c r="A151" s="170" t="s">
        <v>34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</row>
    <row r="152" spans="1:11" ht="57" x14ac:dyDescent="0.25">
      <c r="A152" s="8" t="s">
        <v>59</v>
      </c>
      <c r="B152" s="9" t="s">
        <v>60</v>
      </c>
      <c r="C152" s="9" t="s">
        <v>61</v>
      </c>
      <c r="D152" s="9" t="s">
        <v>62</v>
      </c>
      <c r="E152" s="9" t="s">
        <v>63</v>
      </c>
      <c r="F152" s="9" t="s">
        <v>64</v>
      </c>
      <c r="G152" s="9" t="s">
        <v>65</v>
      </c>
      <c r="H152" s="9" t="s">
        <v>66</v>
      </c>
      <c r="I152" s="9" t="s">
        <v>67</v>
      </c>
      <c r="J152" s="9" t="s">
        <v>68</v>
      </c>
      <c r="K152" s="9" t="s">
        <v>69</v>
      </c>
    </row>
    <row r="153" spans="1:11" x14ac:dyDescent="0.25">
      <c r="A153" s="10">
        <v>1</v>
      </c>
      <c r="B153" s="11"/>
      <c r="C153" s="12"/>
      <c r="D153" s="13" t="s">
        <v>70</v>
      </c>
      <c r="E153" s="12"/>
      <c r="F153" s="11"/>
      <c r="G153" s="11"/>
      <c r="H153" s="11"/>
      <c r="I153" s="21"/>
      <c r="J153" s="21"/>
      <c r="K153" s="21"/>
    </row>
    <row r="154" spans="1:11" x14ac:dyDescent="0.25">
      <c r="A154" s="10">
        <f>A153+1</f>
        <v>2</v>
      </c>
      <c r="B154" s="11"/>
      <c r="C154" s="12"/>
      <c r="D154" s="13" t="s">
        <v>70</v>
      </c>
      <c r="E154" s="12"/>
      <c r="F154" s="11"/>
      <c r="G154" s="11"/>
      <c r="H154" s="11"/>
      <c r="I154" s="21"/>
      <c r="J154" s="21"/>
      <c r="K154" s="21"/>
    </row>
    <row r="155" spans="1:11" x14ac:dyDescent="0.25">
      <c r="A155" s="10">
        <f t="shared" ref="A155:A157" si="11">A154+1</f>
        <v>3</v>
      </c>
      <c r="B155" s="11"/>
      <c r="C155" s="12"/>
      <c r="D155" s="13" t="s">
        <v>70</v>
      </c>
      <c r="E155" s="12"/>
      <c r="F155" s="11"/>
      <c r="G155" s="11"/>
      <c r="H155" s="11"/>
      <c r="I155" s="21"/>
      <c r="J155" s="21"/>
      <c r="K155" s="21"/>
    </row>
    <row r="156" spans="1:11" x14ac:dyDescent="0.25">
      <c r="A156" s="10">
        <f t="shared" si="11"/>
        <v>4</v>
      </c>
      <c r="B156" s="11"/>
      <c r="C156" s="12"/>
      <c r="D156" s="13"/>
      <c r="E156" s="12"/>
      <c r="F156" s="11"/>
      <c r="G156" s="11"/>
      <c r="H156" s="11"/>
      <c r="I156" s="21"/>
      <c r="J156" s="21"/>
      <c r="K156" s="21"/>
    </row>
    <row r="157" spans="1:11" ht="15.75" thickBot="1" x14ac:dyDescent="0.3">
      <c r="A157" s="10">
        <f t="shared" si="11"/>
        <v>5</v>
      </c>
      <c r="B157" s="11"/>
      <c r="C157" s="12"/>
      <c r="D157" s="13" t="s">
        <v>70</v>
      </c>
      <c r="E157" s="12"/>
      <c r="F157" s="11"/>
      <c r="G157" s="11"/>
      <c r="H157" s="11"/>
      <c r="I157" s="21"/>
      <c r="J157" s="21"/>
      <c r="K157" s="21"/>
    </row>
    <row r="158" spans="1:11" ht="15.75" thickBot="1" x14ac:dyDescent="0.3">
      <c r="A158" s="23" t="s">
        <v>71</v>
      </c>
      <c r="B158" s="24"/>
      <c r="C158" s="24"/>
      <c r="D158" s="24"/>
      <c r="E158" s="24"/>
      <c r="F158" s="24"/>
      <c r="G158" s="24"/>
      <c r="H158" s="24"/>
      <c r="I158" s="25">
        <f>SUBTOTAL(109,Tabla2131719[[Importe bruto ]])</f>
        <v>0</v>
      </c>
      <c r="J158" s="25">
        <f>SUBTOTAL(109,Tabla2131719[Impuesto soportado (IGIC / IVA)])</f>
        <v>0</v>
      </c>
      <c r="K158" s="25">
        <f>SUBTOTAL(109,Tabla2131719[Importe total de la factura])</f>
        <v>0</v>
      </c>
    </row>
    <row r="159" spans="1:11" x14ac:dyDescent="0.25">
      <c r="A159" s="170" t="s">
        <v>35</v>
      </c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</row>
    <row r="160" spans="1:11" ht="57" x14ac:dyDescent="0.25">
      <c r="A160" s="8" t="s">
        <v>59</v>
      </c>
      <c r="B160" s="9" t="s">
        <v>60</v>
      </c>
      <c r="C160" s="9" t="s">
        <v>61</v>
      </c>
      <c r="D160" s="9" t="s">
        <v>62</v>
      </c>
      <c r="E160" s="9" t="s">
        <v>63</v>
      </c>
      <c r="F160" s="9" t="s">
        <v>64</v>
      </c>
      <c r="G160" s="9" t="s">
        <v>65</v>
      </c>
      <c r="H160" s="9" t="s">
        <v>66</v>
      </c>
      <c r="I160" s="9" t="s">
        <v>67</v>
      </c>
      <c r="J160" s="9" t="s">
        <v>68</v>
      </c>
      <c r="K160" s="9" t="s">
        <v>69</v>
      </c>
    </row>
    <row r="161" spans="1:11" x14ac:dyDescent="0.25">
      <c r="A161" s="10">
        <v>1</v>
      </c>
      <c r="B161" s="11"/>
      <c r="C161" s="12"/>
      <c r="D161" s="13" t="s">
        <v>70</v>
      </c>
      <c r="E161" s="12"/>
      <c r="F161" s="11"/>
      <c r="G161" s="11"/>
      <c r="H161" s="11"/>
      <c r="I161" s="21"/>
      <c r="J161" s="21"/>
      <c r="K161" s="21"/>
    </row>
    <row r="162" spans="1:11" x14ac:dyDescent="0.25">
      <c r="A162" s="10">
        <f>A161+1</f>
        <v>2</v>
      </c>
      <c r="B162" s="11"/>
      <c r="C162" s="12"/>
      <c r="D162" s="13" t="s">
        <v>70</v>
      </c>
      <c r="E162" s="12"/>
      <c r="F162" s="11"/>
      <c r="G162" s="11"/>
      <c r="H162" s="11"/>
      <c r="I162" s="21"/>
      <c r="J162" s="21"/>
      <c r="K162" s="21"/>
    </row>
    <row r="163" spans="1:11" x14ac:dyDescent="0.25">
      <c r="A163" s="10">
        <f t="shared" ref="A163:A165" si="12">A162+1</f>
        <v>3</v>
      </c>
      <c r="B163" s="11"/>
      <c r="C163" s="12"/>
      <c r="D163" s="13" t="s">
        <v>70</v>
      </c>
      <c r="E163" s="12"/>
      <c r="F163" s="11"/>
      <c r="G163" s="11"/>
      <c r="H163" s="11"/>
      <c r="I163" s="21"/>
      <c r="J163" s="21"/>
      <c r="K163" s="21"/>
    </row>
    <row r="164" spans="1:11" x14ac:dyDescent="0.25">
      <c r="A164" s="10">
        <f t="shared" si="12"/>
        <v>4</v>
      </c>
      <c r="B164" s="11"/>
      <c r="C164" s="12"/>
      <c r="D164" s="13"/>
      <c r="E164" s="12"/>
      <c r="F164" s="11"/>
      <c r="G164" s="11"/>
      <c r="H164" s="11"/>
      <c r="I164" s="21"/>
      <c r="J164" s="21"/>
      <c r="K164" s="21"/>
    </row>
    <row r="165" spans="1:11" ht="15.75" thickBot="1" x14ac:dyDescent="0.3">
      <c r="A165" s="10">
        <f t="shared" si="12"/>
        <v>5</v>
      </c>
      <c r="B165" s="11"/>
      <c r="C165" s="12"/>
      <c r="D165" s="13" t="s">
        <v>70</v>
      </c>
      <c r="E165" s="12"/>
      <c r="F165" s="11"/>
      <c r="G165" s="11"/>
      <c r="H165" s="11"/>
      <c r="I165" s="21"/>
      <c r="J165" s="21"/>
      <c r="K165" s="21"/>
    </row>
    <row r="166" spans="1:11" ht="15.75" thickBot="1" x14ac:dyDescent="0.3">
      <c r="A166" s="23" t="s">
        <v>71</v>
      </c>
      <c r="B166" s="24"/>
      <c r="C166" s="24"/>
      <c r="D166" s="24"/>
      <c r="E166" s="24"/>
      <c r="F166" s="24"/>
      <c r="G166" s="24"/>
      <c r="H166" s="24"/>
      <c r="I166" s="25">
        <f>SUBTOTAL(109,Tabla213141820[[Importe bruto ]])</f>
        <v>0</v>
      </c>
      <c r="J166" s="25">
        <f>SUBTOTAL(109,Tabla213141820[Impuesto soportado (IGIC / IVA)])</f>
        <v>0</v>
      </c>
      <c r="K166" s="25">
        <f>SUBTOTAL(109,Tabla213141820[Importe total de la factura])</f>
        <v>0</v>
      </c>
    </row>
    <row r="167" spans="1:11" x14ac:dyDescent="0.25">
      <c r="A167" s="170" t="s">
        <v>36</v>
      </c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</row>
    <row r="168" spans="1:11" ht="57" x14ac:dyDescent="0.25">
      <c r="A168" s="8" t="s">
        <v>59</v>
      </c>
      <c r="B168" s="9" t="s">
        <v>60</v>
      </c>
      <c r="C168" s="9" t="s">
        <v>61</v>
      </c>
      <c r="D168" s="9" t="s">
        <v>62</v>
      </c>
      <c r="E168" s="9" t="s">
        <v>63</v>
      </c>
      <c r="F168" s="9" t="s">
        <v>64</v>
      </c>
      <c r="G168" s="9" t="s">
        <v>65</v>
      </c>
      <c r="H168" s="9" t="s">
        <v>66</v>
      </c>
      <c r="I168" s="9" t="s">
        <v>67</v>
      </c>
      <c r="J168" s="9" t="s">
        <v>68</v>
      </c>
      <c r="K168" s="9" t="s">
        <v>69</v>
      </c>
    </row>
    <row r="169" spans="1:11" x14ac:dyDescent="0.25">
      <c r="A169" s="10">
        <v>1</v>
      </c>
      <c r="B169" s="11"/>
      <c r="C169" s="12"/>
      <c r="D169" s="13" t="s">
        <v>70</v>
      </c>
      <c r="E169" s="12"/>
      <c r="F169" s="11"/>
      <c r="G169" s="11"/>
      <c r="H169" s="11"/>
      <c r="I169" s="21"/>
      <c r="J169" s="21"/>
      <c r="K169" s="21"/>
    </row>
    <row r="170" spans="1:11" x14ac:dyDescent="0.25">
      <c r="A170" s="10">
        <f>A169+1</f>
        <v>2</v>
      </c>
      <c r="B170" s="11"/>
      <c r="C170" s="12"/>
      <c r="D170" s="13" t="s">
        <v>70</v>
      </c>
      <c r="E170" s="12"/>
      <c r="F170" s="11"/>
      <c r="G170" s="11"/>
      <c r="H170" s="11"/>
      <c r="I170" s="21"/>
      <c r="J170" s="21"/>
      <c r="K170" s="21"/>
    </row>
    <row r="171" spans="1:11" x14ac:dyDescent="0.25">
      <c r="A171" s="10">
        <f t="shared" ref="A171:A173" si="13">A170+1</f>
        <v>3</v>
      </c>
      <c r="B171" s="11"/>
      <c r="C171" s="12"/>
      <c r="D171" s="13" t="s">
        <v>70</v>
      </c>
      <c r="E171" s="12"/>
      <c r="F171" s="11"/>
      <c r="G171" s="11"/>
      <c r="H171" s="11"/>
      <c r="I171" s="21"/>
      <c r="J171" s="21"/>
      <c r="K171" s="21"/>
    </row>
    <row r="172" spans="1:11" x14ac:dyDescent="0.25">
      <c r="A172" s="10">
        <f t="shared" si="13"/>
        <v>4</v>
      </c>
      <c r="B172" s="11"/>
      <c r="C172" s="12"/>
      <c r="D172" s="13"/>
      <c r="E172" s="12"/>
      <c r="F172" s="11"/>
      <c r="G172" s="11"/>
      <c r="H172" s="11"/>
      <c r="I172" s="21"/>
      <c r="J172" s="21"/>
      <c r="K172" s="21"/>
    </row>
    <row r="173" spans="1:11" ht="15.75" thickBot="1" x14ac:dyDescent="0.3">
      <c r="A173" s="10">
        <f t="shared" si="13"/>
        <v>5</v>
      </c>
      <c r="B173" s="11"/>
      <c r="C173" s="12"/>
      <c r="D173" s="13" t="s">
        <v>70</v>
      </c>
      <c r="E173" s="12"/>
      <c r="F173" s="11"/>
      <c r="G173" s="11"/>
      <c r="H173" s="11"/>
      <c r="I173" s="21"/>
      <c r="J173" s="21"/>
      <c r="K173" s="21"/>
    </row>
    <row r="174" spans="1:11" ht="15.75" thickBot="1" x14ac:dyDescent="0.3">
      <c r="A174" s="23" t="s">
        <v>71</v>
      </c>
      <c r="B174" s="24"/>
      <c r="C174" s="24"/>
      <c r="D174" s="24"/>
      <c r="E174" s="24"/>
      <c r="F174" s="24"/>
      <c r="G174" s="24"/>
      <c r="H174" s="24"/>
      <c r="I174" s="25">
        <f>SUBTOTAL(109,Tabla21314182016[[Importe bruto ]])</f>
        <v>0</v>
      </c>
      <c r="J174" s="25">
        <f>SUBTOTAL(109,Tabla21314182016[Impuesto soportado (IGIC / IVA)])</f>
        <v>0</v>
      </c>
      <c r="K174" s="25">
        <f>SUBTOTAL(109,Tabla21314182016[Importe total de la factura])</f>
        <v>0</v>
      </c>
    </row>
    <row r="175" spans="1:11" x14ac:dyDescent="0.25">
      <c r="A175" s="170" t="s">
        <v>37</v>
      </c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</row>
    <row r="176" spans="1:11" ht="57" x14ac:dyDescent="0.25">
      <c r="A176" s="8" t="s">
        <v>59</v>
      </c>
      <c r="B176" s="9" t="s">
        <v>60</v>
      </c>
      <c r="C176" s="9" t="s">
        <v>61</v>
      </c>
      <c r="D176" s="9" t="s">
        <v>62</v>
      </c>
      <c r="E176" s="9" t="s">
        <v>63</v>
      </c>
      <c r="F176" s="9" t="s">
        <v>64</v>
      </c>
      <c r="G176" s="9" t="s">
        <v>65</v>
      </c>
      <c r="H176" s="9" t="s">
        <v>66</v>
      </c>
      <c r="I176" s="9" t="s">
        <v>67</v>
      </c>
      <c r="J176" s="9" t="s">
        <v>68</v>
      </c>
      <c r="K176" s="9" t="s">
        <v>69</v>
      </c>
    </row>
    <row r="177" spans="1:11" x14ac:dyDescent="0.25">
      <c r="A177" s="10">
        <v>1</v>
      </c>
      <c r="B177" s="11"/>
      <c r="C177" s="12"/>
      <c r="D177" s="13" t="s">
        <v>70</v>
      </c>
      <c r="E177" s="12"/>
      <c r="F177" s="11"/>
      <c r="G177" s="11"/>
      <c r="H177" s="11"/>
      <c r="I177" s="21"/>
      <c r="J177" s="21"/>
      <c r="K177" s="21"/>
    </row>
    <row r="178" spans="1:11" x14ac:dyDescent="0.25">
      <c r="A178" s="10">
        <f>A177+1</f>
        <v>2</v>
      </c>
      <c r="B178" s="11"/>
      <c r="C178" s="12"/>
      <c r="D178" s="13" t="s">
        <v>70</v>
      </c>
      <c r="E178" s="12"/>
      <c r="F178" s="11"/>
      <c r="G178" s="11"/>
      <c r="H178" s="11"/>
      <c r="I178" s="21"/>
      <c r="J178" s="21"/>
      <c r="K178" s="21"/>
    </row>
    <row r="179" spans="1:11" x14ac:dyDescent="0.25">
      <c r="A179" s="10">
        <f t="shared" ref="A179:A181" si="14">A178+1</f>
        <v>3</v>
      </c>
      <c r="B179" s="11"/>
      <c r="C179" s="12"/>
      <c r="D179" s="13" t="s">
        <v>70</v>
      </c>
      <c r="E179" s="12"/>
      <c r="F179" s="11"/>
      <c r="G179" s="11"/>
      <c r="H179" s="11"/>
      <c r="I179" s="21"/>
      <c r="J179" s="21"/>
      <c r="K179" s="21"/>
    </row>
    <row r="180" spans="1:11" x14ac:dyDescent="0.25">
      <c r="A180" s="10">
        <f t="shared" si="14"/>
        <v>4</v>
      </c>
      <c r="B180" s="11"/>
      <c r="C180" s="12"/>
      <c r="D180" s="13"/>
      <c r="E180" s="12"/>
      <c r="F180" s="11"/>
      <c r="G180" s="11"/>
      <c r="H180" s="11"/>
      <c r="I180" s="21"/>
      <c r="J180" s="21"/>
      <c r="K180" s="21"/>
    </row>
    <row r="181" spans="1:11" ht="15.75" thickBot="1" x14ac:dyDescent="0.3">
      <c r="A181" s="10">
        <f t="shared" si="14"/>
        <v>5</v>
      </c>
      <c r="B181" s="11"/>
      <c r="C181" s="12"/>
      <c r="D181" s="13" t="s">
        <v>70</v>
      </c>
      <c r="E181" s="12"/>
      <c r="F181" s="11"/>
      <c r="G181" s="11"/>
      <c r="H181" s="11"/>
      <c r="I181" s="21"/>
      <c r="J181" s="21"/>
      <c r="K181" s="21"/>
    </row>
    <row r="182" spans="1:11" ht="15.75" thickBot="1" x14ac:dyDescent="0.3">
      <c r="A182" s="23" t="s">
        <v>71</v>
      </c>
      <c r="B182" s="24"/>
      <c r="C182" s="24"/>
      <c r="D182" s="24"/>
      <c r="E182" s="24"/>
      <c r="F182" s="24"/>
      <c r="G182" s="24"/>
      <c r="H182" s="24"/>
      <c r="I182" s="25">
        <f>SUBTOTAL(109,Tabla2131418201621[[Importe bruto ]])</f>
        <v>0</v>
      </c>
      <c r="J182" s="25">
        <f>SUBTOTAL(109,Tabla2131418201621[Impuesto soportado (IGIC / IVA)])</f>
        <v>0</v>
      </c>
      <c r="K182" s="25">
        <f>SUBTOTAL(109,Tabla2131418201621[Importe total de la factura])</f>
        <v>0</v>
      </c>
    </row>
    <row r="183" spans="1:11" x14ac:dyDescent="0.25">
      <c r="A183" s="170" t="s">
        <v>38</v>
      </c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</row>
    <row r="184" spans="1:11" ht="57" x14ac:dyDescent="0.25">
      <c r="A184" s="8" t="s">
        <v>59</v>
      </c>
      <c r="B184" s="9" t="s">
        <v>60</v>
      </c>
      <c r="C184" s="9" t="s">
        <v>61</v>
      </c>
      <c r="D184" s="9" t="s">
        <v>62</v>
      </c>
      <c r="E184" s="9" t="s">
        <v>63</v>
      </c>
      <c r="F184" s="9" t="s">
        <v>64</v>
      </c>
      <c r="G184" s="9" t="s">
        <v>65</v>
      </c>
      <c r="H184" s="9" t="s">
        <v>66</v>
      </c>
      <c r="I184" s="9" t="s">
        <v>67</v>
      </c>
      <c r="J184" s="9" t="s">
        <v>68</v>
      </c>
      <c r="K184" s="9" t="s">
        <v>69</v>
      </c>
    </row>
    <row r="185" spans="1:11" x14ac:dyDescent="0.25">
      <c r="A185" s="10">
        <v>1</v>
      </c>
      <c r="B185" s="11"/>
      <c r="C185" s="12"/>
      <c r="D185" s="13" t="s">
        <v>70</v>
      </c>
      <c r="E185" s="12"/>
      <c r="F185" s="11"/>
      <c r="G185" s="11"/>
      <c r="H185" s="11"/>
      <c r="I185" s="21"/>
      <c r="J185" s="21"/>
      <c r="K185" s="21"/>
    </row>
    <row r="186" spans="1:11" x14ac:dyDescent="0.25">
      <c r="A186" s="10">
        <f>A185+1</f>
        <v>2</v>
      </c>
      <c r="B186" s="11"/>
      <c r="C186" s="12"/>
      <c r="D186" s="13" t="s">
        <v>70</v>
      </c>
      <c r="E186" s="12"/>
      <c r="F186" s="11"/>
      <c r="G186" s="11"/>
      <c r="H186" s="11"/>
      <c r="I186" s="21"/>
      <c r="J186" s="21"/>
      <c r="K186" s="21"/>
    </row>
    <row r="187" spans="1:11" x14ac:dyDescent="0.25">
      <c r="A187" s="10">
        <f t="shared" ref="A187:A189" si="15">A186+1</f>
        <v>3</v>
      </c>
      <c r="B187" s="11"/>
      <c r="C187" s="12"/>
      <c r="D187" s="13" t="s">
        <v>70</v>
      </c>
      <c r="E187" s="12"/>
      <c r="F187" s="11"/>
      <c r="G187" s="11"/>
      <c r="H187" s="11"/>
      <c r="I187" s="21"/>
      <c r="J187" s="21"/>
      <c r="K187" s="21"/>
    </row>
    <row r="188" spans="1:11" x14ac:dyDescent="0.25">
      <c r="A188" s="10">
        <f t="shared" si="15"/>
        <v>4</v>
      </c>
      <c r="B188" s="11"/>
      <c r="C188" s="12"/>
      <c r="D188" s="13"/>
      <c r="E188" s="12"/>
      <c r="F188" s="11"/>
      <c r="G188" s="11"/>
      <c r="H188" s="11"/>
      <c r="I188" s="21"/>
      <c r="J188" s="21"/>
      <c r="K188" s="21"/>
    </row>
    <row r="189" spans="1:11" ht="15.75" thickBot="1" x14ac:dyDescent="0.3">
      <c r="A189" s="10">
        <f t="shared" si="15"/>
        <v>5</v>
      </c>
      <c r="B189" s="11"/>
      <c r="C189" s="12"/>
      <c r="D189" s="13" t="s">
        <v>70</v>
      </c>
      <c r="E189" s="12"/>
      <c r="F189" s="11"/>
      <c r="G189" s="11"/>
      <c r="H189" s="11"/>
      <c r="I189" s="21"/>
      <c r="J189" s="21"/>
      <c r="K189" s="21"/>
    </row>
    <row r="190" spans="1:11" ht="15.75" thickBot="1" x14ac:dyDescent="0.3">
      <c r="A190" s="18" t="s">
        <v>71</v>
      </c>
      <c r="B190" s="19"/>
      <c r="C190" s="19"/>
      <c r="D190" s="19"/>
      <c r="E190" s="19"/>
      <c r="F190" s="19"/>
      <c r="G190" s="19"/>
      <c r="H190" s="19"/>
      <c r="I190" s="20">
        <f>SUBTOTAL(109,Tabla213141820162122[[Importe bruto ]])</f>
        <v>0</v>
      </c>
      <c r="J190" s="20">
        <f>SUBTOTAL(109,Tabla213141820162122[Impuesto soportado (IGIC / IVA)])</f>
        <v>0</v>
      </c>
      <c r="K190" s="20">
        <f>SUBTOTAL(109,Tabla213141820162122[Importe total de la factura])</f>
        <v>0</v>
      </c>
    </row>
    <row r="191" spans="1:11" ht="15.75" thickBot="1" x14ac:dyDescent="0.3">
      <c r="A191" s="179" t="s">
        <v>80</v>
      </c>
      <c r="B191" s="180"/>
      <c r="C191" s="180"/>
      <c r="D191" s="180"/>
      <c r="E191" s="180"/>
      <c r="F191" s="180"/>
      <c r="G191" s="180"/>
      <c r="H191" s="180"/>
      <c r="I191" s="27">
        <f>Tabla2131719[[#Totals],[Importe bruto ]]+Tabla213141820[[#Totals],[Importe bruto ]]+Tabla21314182016[[#Totals],[Importe bruto ]]+Tabla2131418201621[[#Totals],[Importe bruto ]]+Tabla213141820162122[[#Totals],[Importe bruto ]]</f>
        <v>0</v>
      </c>
      <c r="J191" s="27">
        <f>Tabla2131719[[#Totals],[Impuesto soportado (IGIC / IVA)]]+Tabla213141820[[#Totals],[Impuesto soportado (IGIC / IVA)]]+Tabla21314182016[[#Totals],[Impuesto soportado (IGIC / IVA)]]+Tabla2131418201621[[#Totals],[Impuesto soportado (IGIC / IVA)]]+Tabla213141820162122[[#Totals],[Impuesto soportado (IGIC / IVA)]]</f>
        <v>0</v>
      </c>
      <c r="K191" s="27">
        <f>Tabla2131719[[#Totals],[Importe total de la factura]]+Tabla213141820[[#Totals],[Importe total de la factura]]+Tabla21314182016[[#Totals],[Importe total de la factura]]+Tabla2131418201621[[#Totals],[Importe total de la factura]]+Tabla213141820162122[[#Totals],[Importe total de la factura]]</f>
        <v>0</v>
      </c>
    </row>
    <row r="192" spans="1:11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 thickBot="1" x14ac:dyDescent="0.3">
      <c r="A193" s="170" t="s">
        <v>81</v>
      </c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</row>
    <row r="194" spans="1:11" x14ac:dyDescent="0.25">
      <c r="A194" s="170" t="s">
        <v>41</v>
      </c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</row>
    <row r="195" spans="1:11" ht="57" x14ac:dyDescent="0.25">
      <c r="A195" s="8" t="s">
        <v>59</v>
      </c>
      <c r="B195" s="9" t="s">
        <v>60</v>
      </c>
      <c r="C195" s="9" t="s">
        <v>61</v>
      </c>
      <c r="D195" s="9" t="s">
        <v>62</v>
      </c>
      <c r="E195" s="9" t="s">
        <v>63</v>
      </c>
      <c r="F195" s="9" t="s">
        <v>64</v>
      </c>
      <c r="G195" s="9" t="s">
        <v>65</v>
      </c>
      <c r="H195" s="9" t="s">
        <v>66</v>
      </c>
      <c r="I195" s="9" t="s">
        <v>67</v>
      </c>
      <c r="J195" s="9" t="s">
        <v>68</v>
      </c>
      <c r="K195" s="9" t="s">
        <v>69</v>
      </c>
    </row>
    <row r="196" spans="1:11" x14ac:dyDescent="0.25">
      <c r="A196" s="88">
        <v>1</v>
      </c>
      <c r="B196" s="11"/>
      <c r="C196" s="12"/>
      <c r="D196" s="13" t="s">
        <v>70</v>
      </c>
      <c r="E196" s="12"/>
      <c r="F196" s="11"/>
      <c r="G196" s="11"/>
      <c r="H196" s="11"/>
      <c r="I196" s="21"/>
      <c r="J196" s="21"/>
      <c r="K196" s="21"/>
    </row>
    <row r="197" spans="1:11" x14ac:dyDescent="0.25">
      <c r="A197" s="88">
        <f>A196+1</f>
        <v>2</v>
      </c>
      <c r="B197" s="11"/>
      <c r="C197" s="12"/>
      <c r="D197" s="13" t="s">
        <v>70</v>
      </c>
      <c r="E197" s="12"/>
      <c r="F197" s="11"/>
      <c r="G197" s="11"/>
      <c r="H197" s="11"/>
      <c r="I197" s="21"/>
      <c r="J197" s="21"/>
      <c r="K197" s="21"/>
    </row>
    <row r="198" spans="1:11" x14ac:dyDescent="0.25">
      <c r="A198" s="88">
        <f t="shared" ref="A198:A218" si="16">A197+1</f>
        <v>3</v>
      </c>
      <c r="B198" s="11"/>
      <c r="C198" s="12"/>
      <c r="D198" s="13" t="s">
        <v>70</v>
      </c>
      <c r="E198" s="12"/>
      <c r="F198" s="11"/>
      <c r="G198" s="11"/>
      <c r="H198" s="11"/>
      <c r="I198" s="21"/>
      <c r="J198" s="21"/>
      <c r="K198" s="21"/>
    </row>
    <row r="199" spans="1:11" x14ac:dyDescent="0.25">
      <c r="A199" s="88">
        <f t="shared" si="16"/>
        <v>4</v>
      </c>
      <c r="B199" s="11"/>
      <c r="C199" s="12"/>
      <c r="D199" s="13"/>
      <c r="E199" s="12"/>
      <c r="F199" s="11"/>
      <c r="G199" s="11"/>
      <c r="H199" s="11"/>
      <c r="I199" s="21"/>
      <c r="J199" s="21"/>
      <c r="K199" s="21"/>
    </row>
    <row r="200" spans="1:11" x14ac:dyDescent="0.25">
      <c r="A200" s="88">
        <f t="shared" si="16"/>
        <v>5</v>
      </c>
      <c r="B200" s="11"/>
      <c r="C200" s="12"/>
      <c r="D200" s="13" t="s">
        <v>70</v>
      </c>
      <c r="E200" s="12"/>
      <c r="F200" s="11"/>
      <c r="G200" s="11"/>
      <c r="H200" s="11"/>
      <c r="I200" s="21"/>
      <c r="J200" s="21"/>
      <c r="K200" s="21"/>
    </row>
    <row r="201" spans="1:11" x14ac:dyDescent="0.25">
      <c r="A201" s="88">
        <f t="shared" si="16"/>
        <v>6</v>
      </c>
      <c r="B201" s="11"/>
      <c r="C201" s="12"/>
      <c r="D201" s="13" t="s">
        <v>70</v>
      </c>
      <c r="E201" s="12"/>
      <c r="F201" s="11"/>
      <c r="G201" s="11"/>
      <c r="H201" s="11"/>
      <c r="I201" s="21"/>
      <c r="J201" s="21"/>
      <c r="K201" s="21"/>
    </row>
    <row r="202" spans="1:11" x14ac:dyDescent="0.25">
      <c r="A202" s="88">
        <f t="shared" si="16"/>
        <v>7</v>
      </c>
      <c r="B202" s="11"/>
      <c r="C202" s="12"/>
      <c r="D202" s="13" t="s">
        <v>70</v>
      </c>
      <c r="E202" s="12"/>
      <c r="F202" s="11"/>
      <c r="G202" s="11"/>
      <c r="H202" s="11"/>
      <c r="I202" s="21"/>
      <c r="J202" s="21"/>
      <c r="K202" s="21"/>
    </row>
    <row r="203" spans="1:11" x14ac:dyDescent="0.25">
      <c r="A203" s="88">
        <f t="shared" si="16"/>
        <v>8</v>
      </c>
      <c r="B203" s="11"/>
      <c r="C203" s="12"/>
      <c r="D203" s="13" t="s">
        <v>70</v>
      </c>
      <c r="E203" s="12"/>
      <c r="F203" s="11"/>
      <c r="G203" s="11"/>
      <c r="H203" s="11"/>
      <c r="I203" s="21"/>
      <c r="J203" s="21"/>
      <c r="K203" s="21"/>
    </row>
    <row r="204" spans="1:11" x14ac:dyDescent="0.25">
      <c r="A204" s="88">
        <f t="shared" si="16"/>
        <v>9</v>
      </c>
      <c r="B204" s="11"/>
      <c r="C204" s="12"/>
      <c r="D204" s="13" t="s">
        <v>70</v>
      </c>
      <c r="E204" s="12"/>
      <c r="F204" s="11"/>
      <c r="G204" s="11"/>
      <c r="H204" s="11"/>
      <c r="I204" s="21"/>
      <c r="J204" s="21"/>
      <c r="K204" s="21"/>
    </row>
    <row r="205" spans="1:11" x14ac:dyDescent="0.25">
      <c r="A205" s="88">
        <f t="shared" si="16"/>
        <v>10</v>
      </c>
      <c r="B205" s="11"/>
      <c r="C205" s="12"/>
      <c r="D205" s="13" t="s">
        <v>70</v>
      </c>
      <c r="E205" s="12"/>
      <c r="F205" s="11"/>
      <c r="G205" s="11"/>
      <c r="H205" s="11"/>
      <c r="I205" s="21"/>
      <c r="J205" s="21"/>
      <c r="K205" s="21"/>
    </row>
    <row r="206" spans="1:11" x14ac:dyDescent="0.25">
      <c r="A206" s="88">
        <f t="shared" si="16"/>
        <v>11</v>
      </c>
      <c r="B206" s="11"/>
      <c r="C206" s="12"/>
      <c r="D206" s="13" t="s">
        <v>70</v>
      </c>
      <c r="E206" s="12"/>
      <c r="F206" s="11"/>
      <c r="G206" s="11"/>
      <c r="H206" s="11"/>
      <c r="I206" s="21"/>
      <c r="J206" s="21"/>
      <c r="K206" s="21"/>
    </row>
    <row r="207" spans="1:11" x14ac:dyDescent="0.25">
      <c r="A207" s="88">
        <f t="shared" si="16"/>
        <v>12</v>
      </c>
      <c r="B207" s="11"/>
      <c r="C207" s="12"/>
      <c r="D207" s="13" t="s">
        <v>70</v>
      </c>
      <c r="E207" s="12"/>
      <c r="F207" s="11"/>
      <c r="G207" s="11"/>
      <c r="H207" s="11"/>
      <c r="I207" s="21"/>
      <c r="J207" s="21"/>
      <c r="K207" s="21"/>
    </row>
    <row r="208" spans="1:11" x14ac:dyDescent="0.25">
      <c r="A208" s="88">
        <f t="shared" si="16"/>
        <v>13</v>
      </c>
      <c r="B208" s="11"/>
      <c r="C208" s="12"/>
      <c r="D208" s="13" t="s">
        <v>70</v>
      </c>
      <c r="E208" s="12"/>
      <c r="F208" s="11"/>
      <c r="G208" s="11"/>
      <c r="H208" s="11"/>
      <c r="I208" s="21"/>
      <c r="J208" s="21"/>
      <c r="K208" s="21"/>
    </row>
    <row r="209" spans="1:11" x14ac:dyDescent="0.25">
      <c r="A209" s="88">
        <f t="shared" si="16"/>
        <v>14</v>
      </c>
      <c r="B209" s="11" t="s">
        <v>70</v>
      </c>
      <c r="C209" s="12" t="s">
        <v>70</v>
      </c>
      <c r="D209" s="13" t="s">
        <v>70</v>
      </c>
      <c r="E209" s="12" t="s">
        <v>70</v>
      </c>
      <c r="F209" s="11" t="s">
        <v>70</v>
      </c>
      <c r="G209" s="11"/>
      <c r="H209" s="11"/>
      <c r="I209" s="21"/>
      <c r="J209" s="21"/>
      <c r="K209" s="21"/>
    </row>
    <row r="210" spans="1:11" x14ac:dyDescent="0.25">
      <c r="A210" s="88">
        <f t="shared" si="16"/>
        <v>15</v>
      </c>
      <c r="B210" s="11" t="s">
        <v>70</v>
      </c>
      <c r="C210" s="12" t="s">
        <v>70</v>
      </c>
      <c r="D210" s="13" t="s">
        <v>70</v>
      </c>
      <c r="E210" s="12" t="s">
        <v>70</v>
      </c>
      <c r="F210" s="11" t="s">
        <v>70</v>
      </c>
      <c r="G210" s="11"/>
      <c r="H210" s="11"/>
      <c r="I210" s="21"/>
      <c r="J210" s="21"/>
      <c r="K210" s="21"/>
    </row>
    <row r="211" spans="1:11" x14ac:dyDescent="0.25">
      <c r="A211" s="88">
        <f t="shared" si="16"/>
        <v>16</v>
      </c>
      <c r="B211" s="11" t="s">
        <v>70</v>
      </c>
      <c r="C211" s="12" t="s">
        <v>70</v>
      </c>
      <c r="D211" s="13" t="s">
        <v>70</v>
      </c>
      <c r="E211" s="12" t="s">
        <v>70</v>
      </c>
      <c r="F211" s="11" t="s">
        <v>70</v>
      </c>
      <c r="G211" s="11"/>
      <c r="H211" s="11"/>
      <c r="I211" s="21"/>
      <c r="J211" s="21"/>
      <c r="K211" s="21"/>
    </row>
    <row r="212" spans="1:11" x14ac:dyDescent="0.25">
      <c r="A212" s="88">
        <f t="shared" si="16"/>
        <v>17</v>
      </c>
      <c r="B212" s="11" t="s">
        <v>70</v>
      </c>
      <c r="C212" s="12" t="s">
        <v>70</v>
      </c>
      <c r="D212" s="13" t="s">
        <v>70</v>
      </c>
      <c r="E212" s="12" t="s">
        <v>70</v>
      </c>
      <c r="F212" s="11" t="s">
        <v>70</v>
      </c>
      <c r="G212" s="11"/>
      <c r="H212" s="11"/>
      <c r="I212" s="21"/>
      <c r="J212" s="21"/>
      <c r="K212" s="21"/>
    </row>
    <row r="213" spans="1:11" x14ac:dyDescent="0.25">
      <c r="A213" s="88">
        <f t="shared" si="16"/>
        <v>18</v>
      </c>
      <c r="B213" s="11" t="s">
        <v>70</v>
      </c>
      <c r="C213" s="12" t="s">
        <v>70</v>
      </c>
      <c r="D213" s="13" t="s">
        <v>70</v>
      </c>
      <c r="E213" s="12" t="s">
        <v>70</v>
      </c>
      <c r="F213" s="11" t="s">
        <v>70</v>
      </c>
      <c r="G213" s="11"/>
      <c r="H213" s="11"/>
      <c r="I213" s="21"/>
      <c r="J213" s="21"/>
      <c r="K213" s="21"/>
    </row>
    <row r="214" spans="1:11" x14ac:dyDescent="0.25">
      <c r="A214" s="88">
        <f t="shared" si="16"/>
        <v>19</v>
      </c>
      <c r="B214" s="11" t="s">
        <v>70</v>
      </c>
      <c r="C214" s="12" t="s">
        <v>70</v>
      </c>
      <c r="D214" s="13" t="s">
        <v>70</v>
      </c>
      <c r="E214" s="12" t="s">
        <v>70</v>
      </c>
      <c r="F214" s="11" t="s">
        <v>70</v>
      </c>
      <c r="G214" s="11"/>
      <c r="H214" s="11"/>
      <c r="I214" s="21"/>
      <c r="J214" s="21"/>
      <c r="K214" s="21"/>
    </row>
    <row r="215" spans="1:11" x14ac:dyDescent="0.25">
      <c r="A215" s="88">
        <f t="shared" si="16"/>
        <v>20</v>
      </c>
      <c r="B215" s="11"/>
      <c r="C215" s="12"/>
      <c r="D215" s="13" t="s">
        <v>70</v>
      </c>
      <c r="E215" s="12"/>
      <c r="F215" s="11"/>
      <c r="G215" s="11"/>
      <c r="H215" s="11"/>
      <c r="I215" s="21"/>
      <c r="J215" s="21"/>
      <c r="K215" s="21"/>
    </row>
    <row r="216" spans="1:11" x14ac:dyDescent="0.25">
      <c r="A216" s="88">
        <f t="shared" si="16"/>
        <v>21</v>
      </c>
      <c r="B216" s="11"/>
      <c r="C216" s="12"/>
      <c r="D216" s="13" t="s">
        <v>70</v>
      </c>
      <c r="E216" s="12"/>
      <c r="F216" s="11"/>
      <c r="G216" s="11"/>
      <c r="H216" s="11"/>
      <c r="I216" s="21"/>
      <c r="J216" s="21"/>
      <c r="K216" s="21"/>
    </row>
    <row r="217" spans="1:11" x14ac:dyDescent="0.25">
      <c r="A217" s="88">
        <f t="shared" si="16"/>
        <v>22</v>
      </c>
      <c r="B217" s="11"/>
      <c r="C217" s="12"/>
      <c r="D217" s="13" t="s">
        <v>70</v>
      </c>
      <c r="E217" s="12"/>
      <c r="F217" s="11"/>
      <c r="G217" s="11"/>
      <c r="H217" s="11"/>
      <c r="I217" s="21"/>
      <c r="J217" s="21"/>
      <c r="K217" s="21"/>
    </row>
    <row r="218" spans="1:11" ht="15.75" thickBot="1" x14ac:dyDescent="0.3">
      <c r="A218" s="88">
        <f t="shared" si="16"/>
        <v>23</v>
      </c>
      <c r="B218" s="15"/>
      <c r="C218" s="16"/>
      <c r="D218" s="13" t="s">
        <v>70</v>
      </c>
      <c r="E218" s="16"/>
      <c r="F218" s="15"/>
      <c r="G218" s="15"/>
      <c r="H218" s="15"/>
      <c r="I218" s="22"/>
      <c r="J218" s="22"/>
      <c r="K218" s="22"/>
    </row>
    <row r="219" spans="1:11" ht="15.75" thickBot="1" x14ac:dyDescent="0.3">
      <c r="A219" s="23" t="s">
        <v>71</v>
      </c>
      <c r="B219" s="24"/>
      <c r="C219" s="24"/>
      <c r="D219" s="24"/>
      <c r="E219" s="24"/>
      <c r="F219" s="24"/>
      <c r="G219" s="24"/>
      <c r="H219" s="24"/>
      <c r="I219" s="25">
        <f>SUBTOTAL(109,Tabla225[[Importe bruto ]])</f>
        <v>0</v>
      </c>
      <c r="J219" s="25">
        <f>SUBTOTAL(109,Tabla225[Impuesto soportado (IGIC / IVA)])</f>
        <v>0</v>
      </c>
      <c r="K219" s="25">
        <f>SUBTOTAL(109,Tabla225[Importe total de la factura])</f>
        <v>0</v>
      </c>
    </row>
    <row r="220" spans="1:11" x14ac:dyDescent="0.25">
      <c r="A220" s="170" t="s">
        <v>42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</row>
    <row r="221" spans="1:11" ht="57" x14ac:dyDescent="0.25">
      <c r="A221" s="8" t="s">
        <v>59</v>
      </c>
      <c r="B221" s="9" t="s">
        <v>60</v>
      </c>
      <c r="C221" s="9" t="s">
        <v>61</v>
      </c>
      <c r="D221" s="9" t="s">
        <v>62</v>
      </c>
      <c r="E221" s="9" t="s">
        <v>63</v>
      </c>
      <c r="F221" s="9" t="s">
        <v>64</v>
      </c>
      <c r="G221" s="9" t="s">
        <v>65</v>
      </c>
      <c r="H221" s="9" t="s">
        <v>66</v>
      </c>
      <c r="I221" s="9" t="s">
        <v>67</v>
      </c>
      <c r="J221" s="9" t="s">
        <v>68</v>
      </c>
      <c r="K221" s="9" t="s">
        <v>69</v>
      </c>
    </row>
    <row r="222" spans="1:11" x14ac:dyDescent="0.25">
      <c r="A222" s="88">
        <v>1</v>
      </c>
      <c r="B222" s="11"/>
      <c r="C222" s="12"/>
      <c r="D222" s="13" t="s">
        <v>70</v>
      </c>
      <c r="E222" s="12"/>
      <c r="F222" s="11"/>
      <c r="G222" s="11"/>
      <c r="H222" s="11"/>
      <c r="I222" s="21"/>
      <c r="J222" s="21"/>
      <c r="K222" s="21"/>
    </row>
    <row r="223" spans="1:11" x14ac:dyDescent="0.25">
      <c r="A223" s="88">
        <f>A222+1</f>
        <v>2</v>
      </c>
      <c r="B223" s="11"/>
      <c r="C223" s="12"/>
      <c r="D223" s="13" t="s">
        <v>70</v>
      </c>
      <c r="E223" s="12"/>
      <c r="F223" s="11"/>
      <c r="G223" s="11"/>
      <c r="H223" s="11"/>
      <c r="I223" s="21"/>
      <c r="J223" s="21"/>
      <c r="K223" s="21"/>
    </row>
    <row r="224" spans="1:11" x14ac:dyDescent="0.25">
      <c r="A224" s="88">
        <f t="shared" ref="A224:A244" si="17">A223+1</f>
        <v>3</v>
      </c>
      <c r="B224" s="11"/>
      <c r="C224" s="12"/>
      <c r="D224" s="13" t="s">
        <v>70</v>
      </c>
      <c r="E224" s="12"/>
      <c r="F224" s="11"/>
      <c r="G224" s="11"/>
      <c r="H224" s="11"/>
      <c r="I224" s="21"/>
      <c r="J224" s="21"/>
      <c r="K224" s="21"/>
    </row>
    <row r="225" spans="1:11" x14ac:dyDescent="0.25">
      <c r="A225" s="88">
        <f t="shared" si="17"/>
        <v>4</v>
      </c>
      <c r="B225" s="11"/>
      <c r="C225" s="12"/>
      <c r="D225" s="13"/>
      <c r="E225" s="12"/>
      <c r="F225" s="11"/>
      <c r="G225" s="11"/>
      <c r="H225" s="11"/>
      <c r="I225" s="21"/>
      <c r="J225" s="21"/>
      <c r="K225" s="21"/>
    </row>
    <row r="226" spans="1:11" x14ac:dyDescent="0.25">
      <c r="A226" s="88">
        <f t="shared" si="17"/>
        <v>5</v>
      </c>
      <c r="B226" s="11"/>
      <c r="C226" s="12"/>
      <c r="D226" s="13" t="s">
        <v>70</v>
      </c>
      <c r="E226" s="12"/>
      <c r="F226" s="11"/>
      <c r="G226" s="11"/>
      <c r="H226" s="11"/>
      <c r="I226" s="21"/>
      <c r="J226" s="21"/>
      <c r="K226" s="21"/>
    </row>
    <row r="227" spans="1:11" x14ac:dyDescent="0.25">
      <c r="A227" s="88">
        <f t="shared" si="17"/>
        <v>6</v>
      </c>
      <c r="B227" s="11"/>
      <c r="C227" s="12"/>
      <c r="D227" s="13" t="s">
        <v>70</v>
      </c>
      <c r="E227" s="12"/>
      <c r="F227" s="11"/>
      <c r="G227" s="11"/>
      <c r="H227" s="11"/>
      <c r="I227" s="21"/>
      <c r="J227" s="21"/>
      <c r="K227" s="21"/>
    </row>
    <row r="228" spans="1:11" x14ac:dyDescent="0.25">
      <c r="A228" s="88">
        <f t="shared" si="17"/>
        <v>7</v>
      </c>
      <c r="B228" s="11"/>
      <c r="C228" s="12"/>
      <c r="D228" s="13" t="s">
        <v>70</v>
      </c>
      <c r="E228" s="12"/>
      <c r="F228" s="11"/>
      <c r="G228" s="11"/>
      <c r="H228" s="11"/>
      <c r="I228" s="21"/>
      <c r="J228" s="21"/>
      <c r="K228" s="21"/>
    </row>
    <row r="229" spans="1:11" x14ac:dyDescent="0.25">
      <c r="A229" s="88">
        <f t="shared" si="17"/>
        <v>8</v>
      </c>
      <c r="B229" s="11"/>
      <c r="C229" s="12"/>
      <c r="D229" s="13" t="s">
        <v>70</v>
      </c>
      <c r="E229" s="12"/>
      <c r="F229" s="11"/>
      <c r="G229" s="11"/>
      <c r="H229" s="11"/>
      <c r="I229" s="21"/>
      <c r="J229" s="21"/>
      <c r="K229" s="21"/>
    </row>
    <row r="230" spans="1:11" x14ac:dyDescent="0.25">
      <c r="A230" s="88">
        <f t="shared" si="17"/>
        <v>9</v>
      </c>
      <c r="B230" s="11"/>
      <c r="C230" s="12"/>
      <c r="D230" s="13" t="s">
        <v>70</v>
      </c>
      <c r="E230" s="12"/>
      <c r="F230" s="11"/>
      <c r="G230" s="11"/>
      <c r="H230" s="11"/>
      <c r="I230" s="21"/>
      <c r="J230" s="21"/>
      <c r="K230" s="21"/>
    </row>
    <row r="231" spans="1:11" x14ac:dyDescent="0.25">
      <c r="A231" s="88">
        <f t="shared" si="17"/>
        <v>10</v>
      </c>
      <c r="B231" s="11"/>
      <c r="C231" s="12"/>
      <c r="D231" s="13" t="s">
        <v>70</v>
      </c>
      <c r="E231" s="12"/>
      <c r="F231" s="11"/>
      <c r="G231" s="11"/>
      <c r="H231" s="11"/>
      <c r="I231" s="21"/>
      <c r="J231" s="21"/>
      <c r="K231" s="21"/>
    </row>
    <row r="232" spans="1:11" x14ac:dyDescent="0.25">
      <c r="A232" s="88">
        <f t="shared" si="17"/>
        <v>11</v>
      </c>
      <c r="B232" s="11"/>
      <c r="C232" s="12"/>
      <c r="D232" s="13" t="s">
        <v>70</v>
      </c>
      <c r="E232" s="12"/>
      <c r="F232" s="11"/>
      <c r="G232" s="11"/>
      <c r="H232" s="11"/>
      <c r="I232" s="21"/>
      <c r="J232" s="21"/>
      <c r="K232" s="21"/>
    </row>
    <row r="233" spans="1:11" x14ac:dyDescent="0.25">
      <c r="A233" s="88">
        <f t="shared" si="17"/>
        <v>12</v>
      </c>
      <c r="B233" s="11"/>
      <c r="C233" s="12"/>
      <c r="D233" s="13" t="s">
        <v>70</v>
      </c>
      <c r="E233" s="12"/>
      <c r="F233" s="11"/>
      <c r="G233" s="11"/>
      <c r="H233" s="11"/>
      <c r="I233" s="21"/>
      <c r="J233" s="21"/>
      <c r="K233" s="21"/>
    </row>
    <row r="234" spans="1:11" x14ac:dyDescent="0.25">
      <c r="A234" s="88">
        <f t="shared" si="17"/>
        <v>13</v>
      </c>
      <c r="B234" s="11"/>
      <c r="C234" s="12"/>
      <c r="D234" s="13" t="s">
        <v>70</v>
      </c>
      <c r="E234" s="12"/>
      <c r="F234" s="11"/>
      <c r="G234" s="11"/>
      <c r="H234" s="11"/>
      <c r="I234" s="21"/>
      <c r="J234" s="21"/>
      <c r="K234" s="21"/>
    </row>
    <row r="235" spans="1:11" x14ac:dyDescent="0.25">
      <c r="A235" s="88">
        <f t="shared" si="17"/>
        <v>14</v>
      </c>
      <c r="B235" s="11" t="s">
        <v>70</v>
      </c>
      <c r="C235" s="12" t="s">
        <v>70</v>
      </c>
      <c r="D235" s="13" t="s">
        <v>70</v>
      </c>
      <c r="E235" s="12" t="s">
        <v>70</v>
      </c>
      <c r="F235" s="11" t="s">
        <v>70</v>
      </c>
      <c r="G235" s="11"/>
      <c r="H235" s="11"/>
      <c r="I235" s="21"/>
      <c r="J235" s="21"/>
      <c r="K235" s="21"/>
    </row>
    <row r="236" spans="1:11" x14ac:dyDescent="0.25">
      <c r="A236" s="88">
        <f t="shared" si="17"/>
        <v>15</v>
      </c>
      <c r="B236" s="11" t="s">
        <v>70</v>
      </c>
      <c r="C236" s="12" t="s">
        <v>70</v>
      </c>
      <c r="D236" s="13" t="s">
        <v>70</v>
      </c>
      <c r="E236" s="12" t="s">
        <v>70</v>
      </c>
      <c r="F236" s="11" t="s">
        <v>70</v>
      </c>
      <c r="G236" s="11"/>
      <c r="H236" s="11"/>
      <c r="I236" s="21"/>
      <c r="J236" s="21"/>
      <c r="K236" s="21"/>
    </row>
    <row r="237" spans="1:11" x14ac:dyDescent="0.25">
      <c r="A237" s="88">
        <f t="shared" si="17"/>
        <v>16</v>
      </c>
      <c r="B237" s="11" t="s">
        <v>70</v>
      </c>
      <c r="C237" s="12" t="s">
        <v>70</v>
      </c>
      <c r="D237" s="13" t="s">
        <v>70</v>
      </c>
      <c r="E237" s="12" t="s">
        <v>70</v>
      </c>
      <c r="F237" s="11" t="s">
        <v>70</v>
      </c>
      <c r="G237" s="11"/>
      <c r="H237" s="11"/>
      <c r="I237" s="21"/>
      <c r="J237" s="21"/>
      <c r="K237" s="21"/>
    </row>
    <row r="238" spans="1:11" x14ac:dyDescent="0.25">
      <c r="A238" s="88">
        <f t="shared" si="17"/>
        <v>17</v>
      </c>
      <c r="B238" s="11" t="s">
        <v>70</v>
      </c>
      <c r="C238" s="12" t="s">
        <v>70</v>
      </c>
      <c r="D238" s="13" t="s">
        <v>70</v>
      </c>
      <c r="E238" s="12" t="s">
        <v>70</v>
      </c>
      <c r="F238" s="11" t="s">
        <v>70</v>
      </c>
      <c r="G238" s="11"/>
      <c r="H238" s="11"/>
      <c r="I238" s="21"/>
      <c r="J238" s="21"/>
      <c r="K238" s="21"/>
    </row>
    <row r="239" spans="1:11" x14ac:dyDescent="0.25">
      <c r="A239" s="88">
        <f t="shared" si="17"/>
        <v>18</v>
      </c>
      <c r="B239" s="11" t="s">
        <v>70</v>
      </c>
      <c r="C239" s="12" t="s">
        <v>70</v>
      </c>
      <c r="D239" s="13" t="s">
        <v>70</v>
      </c>
      <c r="E239" s="12" t="s">
        <v>70</v>
      </c>
      <c r="F239" s="11" t="s">
        <v>70</v>
      </c>
      <c r="G239" s="11"/>
      <c r="H239" s="11"/>
      <c r="I239" s="21"/>
      <c r="J239" s="21"/>
      <c r="K239" s="21"/>
    </row>
    <row r="240" spans="1:11" x14ac:dyDescent="0.25">
      <c r="A240" s="88">
        <f t="shared" si="17"/>
        <v>19</v>
      </c>
      <c r="B240" s="11" t="s">
        <v>70</v>
      </c>
      <c r="C240" s="12" t="s">
        <v>70</v>
      </c>
      <c r="D240" s="13" t="s">
        <v>70</v>
      </c>
      <c r="E240" s="12" t="s">
        <v>70</v>
      </c>
      <c r="F240" s="11" t="s">
        <v>70</v>
      </c>
      <c r="G240" s="11"/>
      <c r="H240" s="11"/>
      <c r="I240" s="21"/>
      <c r="J240" s="21"/>
      <c r="K240" s="21"/>
    </row>
    <row r="241" spans="1:11" x14ac:dyDescent="0.25">
      <c r="A241" s="88">
        <f t="shared" si="17"/>
        <v>20</v>
      </c>
      <c r="B241" s="11"/>
      <c r="C241" s="12"/>
      <c r="D241" s="13" t="s">
        <v>70</v>
      </c>
      <c r="E241" s="12"/>
      <c r="F241" s="11"/>
      <c r="G241" s="11"/>
      <c r="H241" s="11"/>
      <c r="I241" s="21"/>
      <c r="J241" s="21"/>
      <c r="K241" s="21"/>
    </row>
    <row r="242" spans="1:11" x14ac:dyDescent="0.25">
      <c r="A242" s="88">
        <f t="shared" si="17"/>
        <v>21</v>
      </c>
      <c r="B242" s="11"/>
      <c r="C242" s="12"/>
      <c r="D242" s="13" t="s">
        <v>70</v>
      </c>
      <c r="E242" s="12"/>
      <c r="F242" s="11"/>
      <c r="G242" s="11"/>
      <c r="H242" s="11"/>
      <c r="I242" s="21"/>
      <c r="J242" s="21"/>
      <c r="K242" s="21"/>
    </row>
    <row r="243" spans="1:11" x14ac:dyDescent="0.25">
      <c r="A243" s="88">
        <f t="shared" si="17"/>
        <v>22</v>
      </c>
      <c r="B243" s="11"/>
      <c r="C243" s="12"/>
      <c r="D243" s="13" t="s">
        <v>70</v>
      </c>
      <c r="E243" s="12"/>
      <c r="F243" s="11"/>
      <c r="G243" s="11"/>
      <c r="H243" s="11"/>
      <c r="I243" s="21"/>
      <c r="J243" s="21"/>
      <c r="K243" s="21"/>
    </row>
    <row r="244" spans="1:11" ht="15.75" thickBot="1" x14ac:dyDescent="0.3">
      <c r="A244" s="88">
        <f t="shared" si="17"/>
        <v>23</v>
      </c>
      <c r="B244" s="15"/>
      <c r="C244" s="16"/>
      <c r="D244" s="13" t="s">
        <v>70</v>
      </c>
      <c r="E244" s="16"/>
      <c r="F244" s="15"/>
      <c r="G244" s="15"/>
      <c r="H244" s="15"/>
      <c r="I244" s="22"/>
      <c r="J244" s="22"/>
      <c r="K244" s="22"/>
    </row>
    <row r="245" spans="1:11" ht="15.75" thickBot="1" x14ac:dyDescent="0.3">
      <c r="A245" s="23" t="s">
        <v>71</v>
      </c>
      <c r="B245" s="24"/>
      <c r="C245" s="24"/>
      <c r="D245" s="24"/>
      <c r="E245" s="24"/>
      <c r="F245" s="24"/>
      <c r="G245" s="24"/>
      <c r="H245" s="24"/>
      <c r="I245" s="25">
        <f>SUBTOTAL(109,Tabla2826[[Importe bruto ]])</f>
        <v>0</v>
      </c>
      <c r="J245" s="25">
        <f>SUBTOTAL(109,Tabla2826[Impuesto soportado (IGIC / IVA)])</f>
        <v>0</v>
      </c>
      <c r="K245" s="25">
        <f>SUBTOTAL(109,Tabla2826[Importe total de la factura])</f>
        <v>0</v>
      </c>
    </row>
    <row r="246" spans="1:11" ht="15.75" thickBot="1" x14ac:dyDescent="0.3">
      <c r="A246" s="179" t="s">
        <v>82</v>
      </c>
      <c r="B246" s="180"/>
      <c r="C246" s="180"/>
      <c r="D246" s="180"/>
      <c r="E246" s="180"/>
      <c r="F246" s="180"/>
      <c r="G246" s="180"/>
      <c r="H246" s="180"/>
      <c r="I246" s="27">
        <f>Tabla225[[#Totals],[Importe bruto ]]+Tabla2826[[#Totals],[Importe bruto ]]</f>
        <v>0</v>
      </c>
      <c r="J246" s="27">
        <f>Tabla225[[#Totals],[Impuesto soportado (IGIC / IVA)]]+Tabla2826[[#Totals],[Impuesto soportado (IGIC / IVA)]]</f>
        <v>0</v>
      </c>
      <c r="K246" s="27">
        <f>Tabla225[[#Totals],[Importe total de la factura]]+Tabla2826[[#Totals],[Importe total de la factura]]</f>
        <v>0</v>
      </c>
    </row>
    <row r="247" spans="1:11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70" t="s">
        <v>83</v>
      </c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</row>
    <row r="249" spans="1:11" ht="57" x14ac:dyDescent="0.25">
      <c r="A249" s="8" t="s">
        <v>59</v>
      </c>
      <c r="B249" s="9" t="s">
        <v>60</v>
      </c>
      <c r="C249" s="9" t="s">
        <v>61</v>
      </c>
      <c r="D249" s="9" t="s">
        <v>62</v>
      </c>
      <c r="E249" s="9" t="s">
        <v>63</v>
      </c>
      <c r="F249" s="9" t="s">
        <v>64</v>
      </c>
      <c r="G249" s="9" t="s">
        <v>65</v>
      </c>
      <c r="H249" s="9" t="s">
        <v>66</v>
      </c>
      <c r="I249" s="9" t="s">
        <v>67</v>
      </c>
      <c r="J249" s="9" t="s">
        <v>68</v>
      </c>
      <c r="K249" s="9" t="s">
        <v>69</v>
      </c>
    </row>
    <row r="250" spans="1:11" x14ac:dyDescent="0.25">
      <c r="A250" s="88">
        <v>1</v>
      </c>
      <c r="B250" s="11"/>
      <c r="C250" s="12"/>
      <c r="D250" s="13" t="s">
        <v>70</v>
      </c>
      <c r="E250" s="12"/>
      <c r="F250" s="11"/>
      <c r="G250" s="11"/>
      <c r="H250" s="11"/>
      <c r="I250" s="14"/>
      <c r="J250" s="14"/>
      <c r="K250" s="14"/>
    </row>
    <row r="251" spans="1:11" x14ac:dyDescent="0.25">
      <c r="A251" s="88">
        <f>A250+1</f>
        <v>2</v>
      </c>
      <c r="B251" s="11"/>
      <c r="C251" s="12"/>
      <c r="D251" s="13" t="s">
        <v>70</v>
      </c>
      <c r="E251" s="12"/>
      <c r="F251" s="11"/>
      <c r="G251" s="11"/>
      <c r="H251" s="11"/>
      <c r="I251" s="14"/>
      <c r="J251" s="14"/>
      <c r="K251" s="14"/>
    </row>
    <row r="252" spans="1:11" x14ac:dyDescent="0.25">
      <c r="A252" s="88">
        <f t="shared" ref="A252:A272" si="18">A251+1</f>
        <v>3</v>
      </c>
      <c r="B252" s="11"/>
      <c r="C252" s="12"/>
      <c r="D252" s="13" t="s">
        <v>70</v>
      </c>
      <c r="E252" s="12"/>
      <c r="F252" s="11"/>
      <c r="G252" s="11"/>
      <c r="H252" s="11"/>
      <c r="I252" s="14"/>
      <c r="J252" s="14"/>
      <c r="K252" s="14"/>
    </row>
    <row r="253" spans="1:11" x14ac:dyDescent="0.25">
      <c r="A253" s="88">
        <f t="shared" si="18"/>
        <v>4</v>
      </c>
      <c r="B253" s="11"/>
      <c r="C253" s="12"/>
      <c r="D253" s="13"/>
      <c r="E253" s="12"/>
      <c r="F253" s="11"/>
      <c r="G253" s="11"/>
      <c r="H253" s="11"/>
      <c r="I253" s="14"/>
      <c r="J253" s="14"/>
      <c r="K253" s="14"/>
    </row>
    <row r="254" spans="1:11" x14ac:dyDescent="0.25">
      <c r="A254" s="88">
        <f t="shared" si="18"/>
        <v>5</v>
      </c>
      <c r="B254" s="11"/>
      <c r="C254" s="12"/>
      <c r="D254" s="13" t="s">
        <v>70</v>
      </c>
      <c r="E254" s="12"/>
      <c r="F254" s="11"/>
      <c r="G254" s="11"/>
      <c r="H254" s="11"/>
      <c r="I254" s="14"/>
      <c r="J254" s="14"/>
      <c r="K254" s="14"/>
    </row>
    <row r="255" spans="1:11" x14ac:dyDescent="0.25">
      <c r="A255" s="88">
        <f t="shared" si="18"/>
        <v>6</v>
      </c>
      <c r="B255" s="11"/>
      <c r="C255" s="12"/>
      <c r="D255" s="13" t="s">
        <v>70</v>
      </c>
      <c r="E255" s="12"/>
      <c r="F255" s="11"/>
      <c r="G255" s="11"/>
      <c r="H255" s="11"/>
      <c r="I255" s="14"/>
      <c r="J255" s="14"/>
      <c r="K255" s="14"/>
    </row>
    <row r="256" spans="1:11" x14ac:dyDescent="0.25">
      <c r="A256" s="88">
        <f t="shared" si="18"/>
        <v>7</v>
      </c>
      <c r="B256" s="11"/>
      <c r="C256" s="12"/>
      <c r="D256" s="13" t="s">
        <v>70</v>
      </c>
      <c r="E256" s="12"/>
      <c r="F256" s="11"/>
      <c r="G256" s="11"/>
      <c r="H256" s="11"/>
      <c r="I256" s="14"/>
      <c r="J256" s="14"/>
      <c r="K256" s="14"/>
    </row>
    <row r="257" spans="1:11" x14ac:dyDescent="0.25">
      <c r="A257" s="88">
        <f t="shared" si="18"/>
        <v>8</v>
      </c>
      <c r="B257" s="11"/>
      <c r="C257" s="12"/>
      <c r="D257" s="13" t="s">
        <v>70</v>
      </c>
      <c r="E257" s="12"/>
      <c r="F257" s="11"/>
      <c r="G257" s="11"/>
      <c r="H257" s="11"/>
      <c r="I257" s="14"/>
      <c r="J257" s="14"/>
      <c r="K257" s="14"/>
    </row>
    <row r="258" spans="1:11" x14ac:dyDescent="0.25">
      <c r="A258" s="88">
        <f t="shared" si="18"/>
        <v>9</v>
      </c>
      <c r="B258" s="11"/>
      <c r="C258" s="12"/>
      <c r="D258" s="13" t="s">
        <v>70</v>
      </c>
      <c r="E258" s="12"/>
      <c r="F258" s="11"/>
      <c r="G258" s="11"/>
      <c r="H258" s="11"/>
      <c r="I258" s="14"/>
      <c r="J258" s="14"/>
      <c r="K258" s="14"/>
    </row>
    <row r="259" spans="1:11" x14ac:dyDescent="0.25">
      <c r="A259" s="88">
        <f t="shared" si="18"/>
        <v>10</v>
      </c>
      <c r="B259" s="11"/>
      <c r="C259" s="12"/>
      <c r="D259" s="13" t="s">
        <v>70</v>
      </c>
      <c r="E259" s="12"/>
      <c r="F259" s="11"/>
      <c r="G259" s="11"/>
      <c r="H259" s="11"/>
      <c r="I259" s="14"/>
      <c r="J259" s="14"/>
      <c r="K259" s="14"/>
    </row>
    <row r="260" spans="1:11" x14ac:dyDescent="0.25">
      <c r="A260" s="88">
        <f t="shared" si="18"/>
        <v>11</v>
      </c>
      <c r="B260" s="11"/>
      <c r="C260" s="12"/>
      <c r="D260" s="13" t="s">
        <v>70</v>
      </c>
      <c r="E260" s="12"/>
      <c r="F260" s="11"/>
      <c r="G260" s="11"/>
      <c r="H260" s="11"/>
      <c r="I260" s="14"/>
      <c r="J260" s="14"/>
      <c r="K260" s="14"/>
    </row>
    <row r="261" spans="1:11" x14ac:dyDescent="0.25">
      <c r="A261" s="88">
        <f t="shared" si="18"/>
        <v>12</v>
      </c>
      <c r="B261" s="11"/>
      <c r="C261" s="12"/>
      <c r="D261" s="13" t="s">
        <v>70</v>
      </c>
      <c r="E261" s="12"/>
      <c r="F261" s="11"/>
      <c r="G261" s="11"/>
      <c r="H261" s="11"/>
      <c r="I261" s="14"/>
      <c r="J261" s="14"/>
      <c r="K261" s="14"/>
    </row>
    <row r="262" spans="1:11" x14ac:dyDescent="0.25">
      <c r="A262" s="88">
        <f t="shared" si="18"/>
        <v>13</v>
      </c>
      <c r="B262" s="11"/>
      <c r="C262" s="12"/>
      <c r="D262" s="13" t="s">
        <v>70</v>
      </c>
      <c r="E262" s="12"/>
      <c r="F262" s="11"/>
      <c r="G262" s="11"/>
      <c r="H262" s="11"/>
      <c r="I262" s="14"/>
      <c r="J262" s="14"/>
      <c r="K262" s="14"/>
    </row>
    <row r="263" spans="1:11" x14ac:dyDescent="0.25">
      <c r="A263" s="88">
        <f t="shared" si="18"/>
        <v>14</v>
      </c>
      <c r="B263" s="11" t="s">
        <v>70</v>
      </c>
      <c r="C263" s="12" t="s">
        <v>70</v>
      </c>
      <c r="D263" s="13" t="s">
        <v>70</v>
      </c>
      <c r="E263" s="12" t="s">
        <v>70</v>
      </c>
      <c r="F263" s="11" t="s">
        <v>70</v>
      </c>
      <c r="G263" s="11"/>
      <c r="H263" s="11"/>
      <c r="I263" s="14"/>
      <c r="J263" s="14"/>
      <c r="K263" s="14"/>
    </row>
    <row r="264" spans="1:11" x14ac:dyDescent="0.25">
      <c r="A264" s="88">
        <f t="shared" si="18"/>
        <v>15</v>
      </c>
      <c r="B264" s="11" t="s">
        <v>70</v>
      </c>
      <c r="C264" s="12" t="s">
        <v>70</v>
      </c>
      <c r="D264" s="13" t="s">
        <v>70</v>
      </c>
      <c r="E264" s="12" t="s">
        <v>70</v>
      </c>
      <c r="F264" s="11" t="s">
        <v>70</v>
      </c>
      <c r="G264" s="11"/>
      <c r="H264" s="11"/>
      <c r="I264" s="14"/>
      <c r="J264" s="14"/>
      <c r="K264" s="14"/>
    </row>
    <row r="265" spans="1:11" x14ac:dyDescent="0.25">
      <c r="A265" s="88">
        <f t="shared" si="18"/>
        <v>16</v>
      </c>
      <c r="B265" s="11" t="s">
        <v>70</v>
      </c>
      <c r="C265" s="12" t="s">
        <v>70</v>
      </c>
      <c r="D265" s="13" t="s">
        <v>70</v>
      </c>
      <c r="E265" s="12" t="s">
        <v>70</v>
      </c>
      <c r="F265" s="11" t="s">
        <v>70</v>
      </c>
      <c r="G265" s="11"/>
      <c r="H265" s="11"/>
      <c r="I265" s="14"/>
      <c r="J265" s="14"/>
      <c r="K265" s="14"/>
    </row>
    <row r="266" spans="1:11" x14ac:dyDescent="0.25">
      <c r="A266" s="88">
        <f t="shared" si="18"/>
        <v>17</v>
      </c>
      <c r="B266" s="11" t="s">
        <v>70</v>
      </c>
      <c r="C266" s="12" t="s">
        <v>70</v>
      </c>
      <c r="D266" s="13" t="s">
        <v>70</v>
      </c>
      <c r="E266" s="12" t="s">
        <v>70</v>
      </c>
      <c r="F266" s="11" t="s">
        <v>70</v>
      </c>
      <c r="G266" s="11"/>
      <c r="H266" s="11"/>
      <c r="I266" s="14"/>
      <c r="J266" s="14"/>
      <c r="K266" s="14"/>
    </row>
    <row r="267" spans="1:11" x14ac:dyDescent="0.25">
      <c r="A267" s="88">
        <f t="shared" si="18"/>
        <v>18</v>
      </c>
      <c r="B267" s="11" t="s">
        <v>70</v>
      </c>
      <c r="C267" s="12" t="s">
        <v>70</v>
      </c>
      <c r="D267" s="13" t="s">
        <v>70</v>
      </c>
      <c r="E267" s="12" t="s">
        <v>70</v>
      </c>
      <c r="F267" s="11" t="s">
        <v>70</v>
      </c>
      <c r="G267" s="11"/>
      <c r="H267" s="11"/>
      <c r="I267" s="14"/>
      <c r="J267" s="14"/>
      <c r="K267" s="14"/>
    </row>
    <row r="268" spans="1:11" x14ac:dyDescent="0.25">
      <c r="A268" s="88">
        <f t="shared" si="18"/>
        <v>19</v>
      </c>
      <c r="B268" s="11" t="s">
        <v>70</v>
      </c>
      <c r="C268" s="12" t="s">
        <v>70</v>
      </c>
      <c r="D268" s="13" t="s">
        <v>70</v>
      </c>
      <c r="E268" s="12" t="s">
        <v>70</v>
      </c>
      <c r="F268" s="11" t="s">
        <v>70</v>
      </c>
      <c r="G268" s="11"/>
      <c r="H268" s="11"/>
      <c r="I268" s="14"/>
      <c r="J268" s="14"/>
      <c r="K268" s="14"/>
    </row>
    <row r="269" spans="1:11" x14ac:dyDescent="0.25">
      <c r="A269" s="88">
        <f t="shared" si="18"/>
        <v>20</v>
      </c>
      <c r="B269" s="11"/>
      <c r="C269" s="12"/>
      <c r="D269" s="13" t="s">
        <v>70</v>
      </c>
      <c r="E269" s="12"/>
      <c r="F269" s="11"/>
      <c r="G269" s="11"/>
      <c r="H269" s="11"/>
      <c r="I269" s="14"/>
      <c r="J269" s="14"/>
      <c r="K269" s="14"/>
    </row>
    <row r="270" spans="1:11" x14ac:dyDescent="0.25">
      <c r="A270" s="88">
        <f t="shared" si="18"/>
        <v>21</v>
      </c>
      <c r="B270" s="11"/>
      <c r="C270" s="12"/>
      <c r="D270" s="13" t="s">
        <v>70</v>
      </c>
      <c r="E270" s="12"/>
      <c r="F270" s="11"/>
      <c r="G270" s="11"/>
      <c r="H270" s="11"/>
      <c r="I270" s="14"/>
      <c r="J270" s="14"/>
      <c r="K270" s="14"/>
    </row>
    <row r="271" spans="1:11" x14ac:dyDescent="0.25">
      <c r="A271" s="88">
        <f t="shared" si="18"/>
        <v>22</v>
      </c>
      <c r="B271" s="11"/>
      <c r="C271" s="12"/>
      <c r="D271" s="13" t="s">
        <v>70</v>
      </c>
      <c r="E271" s="12"/>
      <c r="F271" s="11"/>
      <c r="G271" s="11"/>
      <c r="H271" s="11"/>
      <c r="I271" s="14"/>
      <c r="J271" s="14"/>
      <c r="K271" s="14"/>
    </row>
    <row r="272" spans="1:11" ht="15.75" thickBot="1" x14ac:dyDescent="0.3">
      <c r="A272" s="88">
        <f t="shared" si="18"/>
        <v>23</v>
      </c>
      <c r="B272" s="15"/>
      <c r="C272" s="16"/>
      <c r="D272" s="13" t="s">
        <v>70</v>
      </c>
      <c r="E272" s="16"/>
      <c r="F272" s="15"/>
      <c r="G272" s="15"/>
      <c r="H272" s="15"/>
      <c r="I272" s="17"/>
      <c r="J272" s="17"/>
      <c r="K272" s="17"/>
    </row>
    <row r="273" spans="1:11" ht="15.75" thickBot="1" x14ac:dyDescent="0.3">
      <c r="A273" s="96" t="s">
        <v>71</v>
      </c>
      <c r="B273" s="97"/>
      <c r="C273" s="97"/>
      <c r="D273" s="97"/>
      <c r="E273" s="97"/>
      <c r="F273" s="97"/>
      <c r="G273" s="97"/>
      <c r="H273" s="97"/>
      <c r="I273" s="98">
        <f>SUBTOTAL(109,Tabla282628[[Importe bruto ]])</f>
        <v>0</v>
      </c>
      <c r="J273" s="98">
        <f>SUBTOTAL(109,Tabla282628[Impuesto soportado (IGIC / IVA)])</f>
        <v>0</v>
      </c>
      <c r="K273" s="98">
        <f>SUBTOTAL(109,Tabla282628[Importe total de la factura])</f>
        <v>0</v>
      </c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70" t="s">
        <v>84</v>
      </c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</row>
    <row r="277" spans="1:11" ht="57" x14ac:dyDescent="0.25">
      <c r="A277" s="8" t="s">
        <v>59</v>
      </c>
      <c r="B277" s="9" t="s">
        <v>60</v>
      </c>
      <c r="C277" s="9" t="s">
        <v>61</v>
      </c>
      <c r="D277" s="9" t="s">
        <v>62</v>
      </c>
      <c r="E277" s="9" t="s">
        <v>63</v>
      </c>
      <c r="F277" s="9" t="s">
        <v>64</v>
      </c>
      <c r="G277" s="9" t="s">
        <v>65</v>
      </c>
      <c r="H277" s="9" t="s">
        <v>66</v>
      </c>
      <c r="I277" s="9" t="s">
        <v>67</v>
      </c>
      <c r="J277" s="9" t="s">
        <v>68</v>
      </c>
      <c r="K277" s="9" t="s">
        <v>69</v>
      </c>
    </row>
    <row r="278" spans="1:11" x14ac:dyDescent="0.25">
      <c r="A278" s="88">
        <v>1</v>
      </c>
      <c r="B278" s="11"/>
      <c r="C278" s="12"/>
      <c r="D278" s="13" t="s">
        <v>70</v>
      </c>
      <c r="E278" s="12"/>
      <c r="F278" s="11"/>
      <c r="G278" s="11"/>
      <c r="H278" s="11"/>
      <c r="I278" s="14"/>
      <c r="J278" s="14"/>
      <c r="K278" s="14"/>
    </row>
    <row r="279" spans="1:11" x14ac:dyDescent="0.25">
      <c r="A279" s="88">
        <f>A278+1</f>
        <v>2</v>
      </c>
      <c r="B279" s="11"/>
      <c r="C279" s="12"/>
      <c r="D279" s="13" t="s">
        <v>70</v>
      </c>
      <c r="E279" s="12"/>
      <c r="F279" s="11"/>
      <c r="G279" s="11"/>
      <c r="H279" s="11"/>
      <c r="I279" s="14"/>
      <c r="J279" s="14"/>
      <c r="K279" s="14"/>
    </row>
    <row r="280" spans="1:11" x14ac:dyDescent="0.25">
      <c r="A280" s="88">
        <f t="shared" ref="A280:A300" si="19">A279+1</f>
        <v>3</v>
      </c>
      <c r="B280" s="11"/>
      <c r="C280" s="12"/>
      <c r="D280" s="13" t="s">
        <v>70</v>
      </c>
      <c r="E280" s="12"/>
      <c r="F280" s="11"/>
      <c r="G280" s="11"/>
      <c r="H280" s="11"/>
      <c r="I280" s="14"/>
      <c r="J280" s="14"/>
      <c r="K280" s="14"/>
    </row>
    <row r="281" spans="1:11" x14ac:dyDescent="0.25">
      <c r="A281" s="88">
        <f t="shared" si="19"/>
        <v>4</v>
      </c>
      <c r="B281" s="11"/>
      <c r="C281" s="12"/>
      <c r="D281" s="13"/>
      <c r="E281" s="12"/>
      <c r="F281" s="11"/>
      <c r="G281" s="11"/>
      <c r="H281" s="11"/>
      <c r="I281" s="14"/>
      <c r="J281" s="14"/>
      <c r="K281" s="14"/>
    </row>
    <row r="282" spans="1:11" x14ac:dyDescent="0.25">
      <c r="A282" s="88">
        <f t="shared" si="19"/>
        <v>5</v>
      </c>
      <c r="B282" s="11"/>
      <c r="C282" s="12"/>
      <c r="D282" s="13" t="s">
        <v>70</v>
      </c>
      <c r="E282" s="12"/>
      <c r="F282" s="11"/>
      <c r="G282" s="11"/>
      <c r="H282" s="11"/>
      <c r="I282" s="14"/>
      <c r="J282" s="14"/>
      <c r="K282" s="14"/>
    </row>
    <row r="283" spans="1:11" x14ac:dyDescent="0.25">
      <c r="A283" s="88">
        <f t="shared" si="19"/>
        <v>6</v>
      </c>
      <c r="B283" s="11"/>
      <c r="C283" s="12"/>
      <c r="D283" s="13" t="s">
        <v>70</v>
      </c>
      <c r="E283" s="12"/>
      <c r="F283" s="11"/>
      <c r="G283" s="11"/>
      <c r="H283" s="11"/>
      <c r="I283" s="14"/>
      <c r="J283" s="14"/>
      <c r="K283" s="14"/>
    </row>
    <row r="284" spans="1:11" x14ac:dyDescent="0.25">
      <c r="A284" s="88">
        <f t="shared" si="19"/>
        <v>7</v>
      </c>
      <c r="B284" s="11"/>
      <c r="C284" s="12"/>
      <c r="D284" s="13" t="s">
        <v>70</v>
      </c>
      <c r="E284" s="12"/>
      <c r="F284" s="11"/>
      <c r="G284" s="11"/>
      <c r="H284" s="11"/>
      <c r="I284" s="14"/>
      <c r="J284" s="14"/>
      <c r="K284" s="14"/>
    </row>
    <row r="285" spans="1:11" x14ac:dyDescent="0.25">
      <c r="A285" s="88">
        <f t="shared" si="19"/>
        <v>8</v>
      </c>
      <c r="B285" s="11"/>
      <c r="C285" s="12"/>
      <c r="D285" s="13" t="s">
        <v>70</v>
      </c>
      <c r="E285" s="12"/>
      <c r="F285" s="11"/>
      <c r="G285" s="11"/>
      <c r="H285" s="11"/>
      <c r="I285" s="14"/>
      <c r="J285" s="14"/>
      <c r="K285" s="14"/>
    </row>
    <row r="286" spans="1:11" x14ac:dyDescent="0.25">
      <c r="A286" s="88">
        <f t="shared" si="19"/>
        <v>9</v>
      </c>
      <c r="B286" s="11"/>
      <c r="C286" s="12"/>
      <c r="D286" s="13" t="s">
        <v>70</v>
      </c>
      <c r="E286" s="12"/>
      <c r="F286" s="11"/>
      <c r="G286" s="11"/>
      <c r="H286" s="11"/>
      <c r="I286" s="14"/>
      <c r="J286" s="14"/>
      <c r="K286" s="14"/>
    </row>
    <row r="287" spans="1:11" x14ac:dyDescent="0.25">
      <c r="A287" s="88">
        <f t="shared" si="19"/>
        <v>10</v>
      </c>
      <c r="B287" s="11"/>
      <c r="C287" s="12"/>
      <c r="D287" s="13" t="s">
        <v>70</v>
      </c>
      <c r="E287" s="12"/>
      <c r="F287" s="11"/>
      <c r="G287" s="11"/>
      <c r="H287" s="11"/>
      <c r="I287" s="14"/>
      <c r="J287" s="14"/>
      <c r="K287" s="14"/>
    </row>
    <row r="288" spans="1:11" x14ac:dyDescent="0.25">
      <c r="A288" s="88">
        <f t="shared" si="19"/>
        <v>11</v>
      </c>
      <c r="B288" s="11"/>
      <c r="C288" s="12"/>
      <c r="D288" s="13" t="s">
        <v>70</v>
      </c>
      <c r="E288" s="12"/>
      <c r="F288" s="11"/>
      <c r="G288" s="11"/>
      <c r="H288" s="11"/>
      <c r="I288" s="14"/>
      <c r="J288" s="14"/>
      <c r="K288" s="14"/>
    </row>
    <row r="289" spans="1:11" x14ac:dyDescent="0.25">
      <c r="A289" s="88">
        <f t="shared" si="19"/>
        <v>12</v>
      </c>
      <c r="B289" s="11"/>
      <c r="C289" s="12"/>
      <c r="D289" s="13" t="s">
        <v>70</v>
      </c>
      <c r="E289" s="12"/>
      <c r="F289" s="11"/>
      <c r="G289" s="11"/>
      <c r="H289" s="11"/>
      <c r="I289" s="14"/>
      <c r="J289" s="14"/>
      <c r="K289" s="14"/>
    </row>
    <row r="290" spans="1:11" x14ac:dyDescent="0.25">
      <c r="A290" s="88">
        <f t="shared" si="19"/>
        <v>13</v>
      </c>
      <c r="B290" s="11"/>
      <c r="C290" s="12"/>
      <c r="D290" s="13" t="s">
        <v>70</v>
      </c>
      <c r="E290" s="12"/>
      <c r="F290" s="11"/>
      <c r="G290" s="11"/>
      <c r="H290" s="11"/>
      <c r="I290" s="14"/>
      <c r="J290" s="14"/>
      <c r="K290" s="14"/>
    </row>
    <row r="291" spans="1:11" x14ac:dyDescent="0.25">
      <c r="A291" s="88">
        <f t="shared" si="19"/>
        <v>14</v>
      </c>
      <c r="B291" s="11" t="s">
        <v>70</v>
      </c>
      <c r="C291" s="12" t="s">
        <v>70</v>
      </c>
      <c r="D291" s="13" t="s">
        <v>70</v>
      </c>
      <c r="E291" s="12" t="s">
        <v>70</v>
      </c>
      <c r="F291" s="11" t="s">
        <v>70</v>
      </c>
      <c r="G291" s="11"/>
      <c r="H291" s="11"/>
      <c r="I291" s="14"/>
      <c r="J291" s="14"/>
      <c r="K291" s="14"/>
    </row>
    <row r="292" spans="1:11" x14ac:dyDescent="0.25">
      <c r="A292" s="88">
        <f t="shared" si="19"/>
        <v>15</v>
      </c>
      <c r="B292" s="11" t="s">
        <v>70</v>
      </c>
      <c r="C292" s="12" t="s">
        <v>70</v>
      </c>
      <c r="D292" s="13" t="s">
        <v>70</v>
      </c>
      <c r="E292" s="12" t="s">
        <v>70</v>
      </c>
      <c r="F292" s="11" t="s">
        <v>70</v>
      </c>
      <c r="G292" s="11"/>
      <c r="H292" s="11"/>
      <c r="I292" s="14"/>
      <c r="J292" s="14"/>
      <c r="K292" s="14"/>
    </row>
    <row r="293" spans="1:11" x14ac:dyDescent="0.25">
      <c r="A293" s="88">
        <f t="shared" si="19"/>
        <v>16</v>
      </c>
      <c r="B293" s="11" t="s">
        <v>70</v>
      </c>
      <c r="C293" s="12" t="s">
        <v>70</v>
      </c>
      <c r="D293" s="13" t="s">
        <v>70</v>
      </c>
      <c r="E293" s="12" t="s">
        <v>70</v>
      </c>
      <c r="F293" s="11" t="s">
        <v>70</v>
      </c>
      <c r="G293" s="11"/>
      <c r="H293" s="11"/>
      <c r="I293" s="14"/>
      <c r="J293" s="14"/>
      <c r="K293" s="14"/>
    </row>
    <row r="294" spans="1:11" x14ac:dyDescent="0.25">
      <c r="A294" s="88">
        <f t="shared" si="19"/>
        <v>17</v>
      </c>
      <c r="B294" s="11" t="s">
        <v>70</v>
      </c>
      <c r="C294" s="12" t="s">
        <v>70</v>
      </c>
      <c r="D294" s="13" t="s">
        <v>70</v>
      </c>
      <c r="E294" s="12" t="s">
        <v>70</v>
      </c>
      <c r="F294" s="11" t="s">
        <v>70</v>
      </c>
      <c r="G294" s="11"/>
      <c r="H294" s="11"/>
      <c r="I294" s="14"/>
      <c r="J294" s="14"/>
      <c r="K294" s="14"/>
    </row>
    <row r="295" spans="1:11" x14ac:dyDescent="0.25">
      <c r="A295" s="88">
        <f t="shared" si="19"/>
        <v>18</v>
      </c>
      <c r="B295" s="11" t="s">
        <v>70</v>
      </c>
      <c r="C295" s="12" t="s">
        <v>70</v>
      </c>
      <c r="D295" s="13" t="s">
        <v>70</v>
      </c>
      <c r="E295" s="12" t="s">
        <v>70</v>
      </c>
      <c r="F295" s="11" t="s">
        <v>70</v>
      </c>
      <c r="G295" s="11"/>
      <c r="H295" s="11"/>
      <c r="I295" s="14"/>
      <c r="J295" s="14"/>
      <c r="K295" s="14"/>
    </row>
    <row r="296" spans="1:11" x14ac:dyDescent="0.25">
      <c r="A296" s="88">
        <f t="shared" si="19"/>
        <v>19</v>
      </c>
      <c r="B296" s="11" t="s">
        <v>70</v>
      </c>
      <c r="C296" s="12" t="s">
        <v>70</v>
      </c>
      <c r="D296" s="13" t="s">
        <v>70</v>
      </c>
      <c r="E296" s="12" t="s">
        <v>70</v>
      </c>
      <c r="F296" s="11" t="s">
        <v>70</v>
      </c>
      <c r="G296" s="11"/>
      <c r="H296" s="11"/>
      <c r="I296" s="14"/>
      <c r="J296" s="14"/>
      <c r="K296" s="14"/>
    </row>
    <row r="297" spans="1:11" x14ac:dyDescent="0.25">
      <c r="A297" s="88">
        <f t="shared" si="19"/>
        <v>20</v>
      </c>
      <c r="B297" s="11"/>
      <c r="C297" s="12"/>
      <c r="D297" s="13" t="s">
        <v>70</v>
      </c>
      <c r="E297" s="12"/>
      <c r="F297" s="11"/>
      <c r="G297" s="11"/>
      <c r="H297" s="11"/>
      <c r="I297" s="14"/>
      <c r="J297" s="14"/>
      <c r="K297" s="14"/>
    </row>
    <row r="298" spans="1:11" x14ac:dyDescent="0.25">
      <c r="A298" s="88">
        <f t="shared" si="19"/>
        <v>21</v>
      </c>
      <c r="B298" s="11"/>
      <c r="C298" s="12"/>
      <c r="D298" s="13" t="s">
        <v>70</v>
      </c>
      <c r="E298" s="12"/>
      <c r="F298" s="11"/>
      <c r="G298" s="11"/>
      <c r="H298" s="11"/>
      <c r="I298" s="14"/>
      <c r="J298" s="14"/>
      <c r="K298" s="14"/>
    </row>
    <row r="299" spans="1:11" x14ac:dyDescent="0.25">
      <c r="A299" s="88">
        <f t="shared" si="19"/>
        <v>22</v>
      </c>
      <c r="B299" s="11"/>
      <c r="C299" s="12"/>
      <c r="D299" s="13" t="s">
        <v>70</v>
      </c>
      <c r="E299" s="12"/>
      <c r="F299" s="11"/>
      <c r="G299" s="11"/>
      <c r="H299" s="11"/>
      <c r="I299" s="14"/>
      <c r="J299" s="14"/>
      <c r="K299" s="14"/>
    </row>
    <row r="300" spans="1:11" ht="15.75" thickBot="1" x14ac:dyDescent="0.3">
      <c r="A300" s="88">
        <f t="shared" si="19"/>
        <v>23</v>
      </c>
      <c r="B300" s="15"/>
      <c r="C300" s="16"/>
      <c r="D300" s="13" t="s">
        <v>70</v>
      </c>
      <c r="E300" s="16"/>
      <c r="F300" s="15"/>
      <c r="G300" s="15"/>
      <c r="H300" s="15"/>
      <c r="I300" s="17"/>
      <c r="J300" s="17"/>
      <c r="K300" s="17"/>
    </row>
    <row r="301" spans="1:11" ht="15.75" thickBot="1" x14ac:dyDescent="0.3">
      <c r="A301" s="96" t="s">
        <v>71</v>
      </c>
      <c r="B301" s="97"/>
      <c r="C301" s="97"/>
      <c r="D301" s="97"/>
      <c r="E301" s="97"/>
      <c r="F301" s="97"/>
      <c r="G301" s="97"/>
      <c r="H301" s="97"/>
      <c r="I301" s="98">
        <f>SUBTOTAL(109,Tabla28262829[[Importe bruto ]])</f>
        <v>0</v>
      </c>
      <c r="J301" s="98">
        <f>SUBTOTAL(109,Tabla28262829[Impuesto soportado (IGIC / IVA)])</f>
        <v>0</v>
      </c>
      <c r="K301" s="98">
        <f>SUBTOTAL(109,Tabla28262829[Importe total de la factura])</f>
        <v>0</v>
      </c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70" t="s">
        <v>85</v>
      </c>
      <c r="B304" s="171"/>
      <c r="C304" s="171"/>
      <c r="D304" s="171"/>
      <c r="E304" s="171"/>
      <c r="F304" s="171"/>
      <c r="G304" s="171"/>
      <c r="H304" s="171"/>
      <c r="I304" s="171"/>
      <c r="J304" s="171"/>
      <c r="K304" s="171"/>
    </row>
    <row r="305" spans="1:11" ht="57" x14ac:dyDescent="0.25">
      <c r="A305" s="8" t="s">
        <v>59</v>
      </c>
      <c r="B305" s="9" t="s">
        <v>60</v>
      </c>
      <c r="C305" s="9" t="s">
        <v>61</v>
      </c>
      <c r="D305" s="9" t="s">
        <v>62</v>
      </c>
      <c r="E305" s="9" t="s">
        <v>63</v>
      </c>
      <c r="F305" s="9" t="s">
        <v>64</v>
      </c>
      <c r="G305" s="9" t="s">
        <v>65</v>
      </c>
      <c r="H305" s="9" t="s">
        <v>66</v>
      </c>
      <c r="I305" s="9" t="s">
        <v>67</v>
      </c>
      <c r="J305" s="9" t="s">
        <v>68</v>
      </c>
      <c r="K305" s="9" t="s">
        <v>69</v>
      </c>
    </row>
    <row r="306" spans="1:11" x14ac:dyDescent="0.25">
      <c r="A306" s="88">
        <v>1</v>
      </c>
      <c r="B306" s="11"/>
      <c r="C306" s="12"/>
      <c r="D306" s="13" t="s">
        <v>70</v>
      </c>
      <c r="E306" s="12"/>
      <c r="F306" s="11"/>
      <c r="G306" s="11"/>
      <c r="H306" s="11"/>
      <c r="I306" s="14"/>
      <c r="J306" s="14"/>
      <c r="K306" s="14"/>
    </row>
    <row r="307" spans="1:11" x14ac:dyDescent="0.25">
      <c r="A307" s="88">
        <f>A306+1</f>
        <v>2</v>
      </c>
      <c r="B307" s="11"/>
      <c r="C307" s="12"/>
      <c r="D307" s="13" t="s">
        <v>70</v>
      </c>
      <c r="E307" s="12"/>
      <c r="F307" s="11"/>
      <c r="G307" s="11"/>
      <c r="H307" s="11"/>
      <c r="I307" s="14"/>
      <c r="J307" s="14"/>
      <c r="K307" s="14"/>
    </row>
    <row r="308" spans="1:11" x14ac:dyDescent="0.25">
      <c r="A308" s="88">
        <f t="shared" ref="A308:A328" si="20">A307+1</f>
        <v>3</v>
      </c>
      <c r="B308" s="11"/>
      <c r="C308" s="12"/>
      <c r="D308" s="13" t="s">
        <v>70</v>
      </c>
      <c r="E308" s="12"/>
      <c r="F308" s="11"/>
      <c r="G308" s="11"/>
      <c r="H308" s="11"/>
      <c r="I308" s="14"/>
      <c r="J308" s="14"/>
      <c r="K308" s="14"/>
    </row>
    <row r="309" spans="1:11" x14ac:dyDescent="0.25">
      <c r="A309" s="88">
        <f t="shared" si="20"/>
        <v>4</v>
      </c>
      <c r="B309" s="11"/>
      <c r="C309" s="12"/>
      <c r="D309" s="13"/>
      <c r="E309" s="12"/>
      <c r="F309" s="11"/>
      <c r="G309" s="11"/>
      <c r="H309" s="11"/>
      <c r="I309" s="14"/>
      <c r="J309" s="14"/>
      <c r="K309" s="14"/>
    </row>
    <row r="310" spans="1:11" x14ac:dyDescent="0.25">
      <c r="A310" s="88">
        <f t="shared" si="20"/>
        <v>5</v>
      </c>
      <c r="B310" s="11"/>
      <c r="C310" s="12"/>
      <c r="D310" s="13" t="s">
        <v>70</v>
      </c>
      <c r="E310" s="12"/>
      <c r="F310" s="11"/>
      <c r="G310" s="11"/>
      <c r="H310" s="11"/>
      <c r="I310" s="14"/>
      <c r="J310" s="14"/>
      <c r="K310" s="14"/>
    </row>
    <row r="311" spans="1:11" x14ac:dyDescent="0.25">
      <c r="A311" s="88">
        <f t="shared" si="20"/>
        <v>6</v>
      </c>
      <c r="B311" s="11"/>
      <c r="C311" s="12"/>
      <c r="D311" s="13" t="s">
        <v>70</v>
      </c>
      <c r="E311" s="12"/>
      <c r="F311" s="11"/>
      <c r="G311" s="11"/>
      <c r="H311" s="11"/>
      <c r="I311" s="14"/>
      <c r="J311" s="14"/>
      <c r="K311" s="14"/>
    </row>
    <row r="312" spans="1:11" x14ac:dyDescent="0.25">
      <c r="A312" s="88">
        <f t="shared" si="20"/>
        <v>7</v>
      </c>
      <c r="B312" s="11"/>
      <c r="C312" s="12"/>
      <c r="D312" s="13" t="s">
        <v>70</v>
      </c>
      <c r="E312" s="12"/>
      <c r="F312" s="11"/>
      <c r="G312" s="11"/>
      <c r="H312" s="11"/>
      <c r="I312" s="14"/>
      <c r="J312" s="14"/>
      <c r="K312" s="14"/>
    </row>
    <row r="313" spans="1:11" x14ac:dyDescent="0.25">
      <c r="A313" s="88">
        <f t="shared" si="20"/>
        <v>8</v>
      </c>
      <c r="B313" s="11"/>
      <c r="C313" s="12"/>
      <c r="D313" s="13" t="s">
        <v>70</v>
      </c>
      <c r="E313" s="12"/>
      <c r="F313" s="11"/>
      <c r="G313" s="11"/>
      <c r="H313" s="11"/>
      <c r="I313" s="14"/>
      <c r="J313" s="14"/>
      <c r="K313" s="14"/>
    </row>
    <row r="314" spans="1:11" x14ac:dyDescent="0.25">
      <c r="A314" s="88">
        <f t="shared" si="20"/>
        <v>9</v>
      </c>
      <c r="B314" s="11"/>
      <c r="C314" s="12"/>
      <c r="D314" s="13" t="s">
        <v>70</v>
      </c>
      <c r="E314" s="12"/>
      <c r="F314" s="11"/>
      <c r="G314" s="11"/>
      <c r="H314" s="11"/>
      <c r="I314" s="14"/>
      <c r="J314" s="14"/>
      <c r="K314" s="14"/>
    </row>
    <row r="315" spans="1:11" x14ac:dyDescent="0.25">
      <c r="A315" s="88">
        <f t="shared" si="20"/>
        <v>10</v>
      </c>
      <c r="B315" s="11"/>
      <c r="C315" s="12"/>
      <c r="D315" s="13" t="s">
        <v>70</v>
      </c>
      <c r="E315" s="12"/>
      <c r="F315" s="11"/>
      <c r="G315" s="11"/>
      <c r="H315" s="11"/>
      <c r="I315" s="14"/>
      <c r="J315" s="14"/>
      <c r="K315" s="14"/>
    </row>
    <row r="316" spans="1:11" x14ac:dyDescent="0.25">
      <c r="A316" s="88">
        <f t="shared" si="20"/>
        <v>11</v>
      </c>
      <c r="B316" s="11"/>
      <c r="C316" s="12"/>
      <c r="D316" s="13" t="s">
        <v>70</v>
      </c>
      <c r="E316" s="12"/>
      <c r="F316" s="11"/>
      <c r="G316" s="11"/>
      <c r="H316" s="11"/>
      <c r="I316" s="14"/>
      <c r="J316" s="14"/>
      <c r="K316" s="14"/>
    </row>
    <row r="317" spans="1:11" x14ac:dyDescent="0.25">
      <c r="A317" s="88">
        <f t="shared" si="20"/>
        <v>12</v>
      </c>
      <c r="B317" s="11"/>
      <c r="C317" s="12"/>
      <c r="D317" s="13" t="s">
        <v>70</v>
      </c>
      <c r="E317" s="12"/>
      <c r="F317" s="11"/>
      <c r="G317" s="11"/>
      <c r="H317" s="11"/>
      <c r="I317" s="14"/>
      <c r="J317" s="14"/>
      <c r="K317" s="14"/>
    </row>
    <row r="318" spans="1:11" x14ac:dyDescent="0.25">
      <c r="A318" s="88">
        <f t="shared" si="20"/>
        <v>13</v>
      </c>
      <c r="B318" s="11"/>
      <c r="C318" s="12"/>
      <c r="D318" s="13" t="s">
        <v>70</v>
      </c>
      <c r="E318" s="12"/>
      <c r="F318" s="11"/>
      <c r="G318" s="11"/>
      <c r="H318" s="11"/>
      <c r="I318" s="14"/>
      <c r="J318" s="14"/>
      <c r="K318" s="14"/>
    </row>
    <row r="319" spans="1:11" x14ac:dyDescent="0.25">
      <c r="A319" s="88">
        <f t="shared" si="20"/>
        <v>14</v>
      </c>
      <c r="B319" s="11" t="s">
        <v>70</v>
      </c>
      <c r="C319" s="12" t="s">
        <v>70</v>
      </c>
      <c r="D319" s="13" t="s">
        <v>70</v>
      </c>
      <c r="E319" s="12" t="s">
        <v>70</v>
      </c>
      <c r="F319" s="11" t="s">
        <v>70</v>
      </c>
      <c r="G319" s="11"/>
      <c r="H319" s="11"/>
      <c r="I319" s="14"/>
      <c r="J319" s="14"/>
      <c r="K319" s="14"/>
    </row>
    <row r="320" spans="1:11" x14ac:dyDescent="0.25">
      <c r="A320" s="88">
        <f t="shared" si="20"/>
        <v>15</v>
      </c>
      <c r="B320" s="11" t="s">
        <v>70</v>
      </c>
      <c r="C320" s="12" t="s">
        <v>70</v>
      </c>
      <c r="D320" s="13" t="s">
        <v>70</v>
      </c>
      <c r="E320" s="12" t="s">
        <v>70</v>
      </c>
      <c r="F320" s="11" t="s">
        <v>70</v>
      </c>
      <c r="G320" s="11"/>
      <c r="H320" s="11"/>
      <c r="I320" s="14"/>
      <c r="J320" s="14"/>
      <c r="K320" s="14"/>
    </row>
    <row r="321" spans="1:11" x14ac:dyDescent="0.25">
      <c r="A321" s="88">
        <f t="shared" si="20"/>
        <v>16</v>
      </c>
      <c r="B321" s="11" t="s">
        <v>70</v>
      </c>
      <c r="C321" s="12" t="s">
        <v>70</v>
      </c>
      <c r="D321" s="13" t="s">
        <v>70</v>
      </c>
      <c r="E321" s="12" t="s">
        <v>70</v>
      </c>
      <c r="F321" s="11" t="s">
        <v>70</v>
      </c>
      <c r="G321" s="11"/>
      <c r="H321" s="11"/>
      <c r="I321" s="14"/>
      <c r="J321" s="14"/>
      <c r="K321" s="14"/>
    </row>
    <row r="322" spans="1:11" x14ac:dyDescent="0.25">
      <c r="A322" s="88">
        <f t="shared" si="20"/>
        <v>17</v>
      </c>
      <c r="B322" s="11" t="s">
        <v>70</v>
      </c>
      <c r="C322" s="12" t="s">
        <v>70</v>
      </c>
      <c r="D322" s="13" t="s">
        <v>70</v>
      </c>
      <c r="E322" s="12" t="s">
        <v>70</v>
      </c>
      <c r="F322" s="11" t="s">
        <v>70</v>
      </c>
      <c r="G322" s="11"/>
      <c r="H322" s="11"/>
      <c r="I322" s="14"/>
      <c r="J322" s="14"/>
      <c r="K322" s="14"/>
    </row>
    <row r="323" spans="1:11" x14ac:dyDescent="0.25">
      <c r="A323" s="88">
        <f t="shared" si="20"/>
        <v>18</v>
      </c>
      <c r="B323" s="11" t="s">
        <v>70</v>
      </c>
      <c r="C323" s="12" t="s">
        <v>70</v>
      </c>
      <c r="D323" s="13" t="s">
        <v>70</v>
      </c>
      <c r="E323" s="12" t="s">
        <v>70</v>
      </c>
      <c r="F323" s="11" t="s">
        <v>70</v>
      </c>
      <c r="G323" s="11"/>
      <c r="H323" s="11"/>
      <c r="I323" s="14"/>
      <c r="J323" s="14"/>
      <c r="K323" s="14"/>
    </row>
    <row r="324" spans="1:11" x14ac:dyDescent="0.25">
      <c r="A324" s="88">
        <f t="shared" si="20"/>
        <v>19</v>
      </c>
      <c r="B324" s="11" t="s">
        <v>70</v>
      </c>
      <c r="C324" s="12" t="s">
        <v>70</v>
      </c>
      <c r="D324" s="13" t="s">
        <v>70</v>
      </c>
      <c r="E324" s="12" t="s">
        <v>70</v>
      </c>
      <c r="F324" s="11" t="s">
        <v>70</v>
      </c>
      <c r="G324" s="11"/>
      <c r="H324" s="11"/>
      <c r="I324" s="14"/>
      <c r="J324" s="14"/>
      <c r="K324" s="14"/>
    </row>
    <row r="325" spans="1:11" x14ac:dyDescent="0.25">
      <c r="A325" s="88">
        <f t="shared" si="20"/>
        <v>20</v>
      </c>
      <c r="B325" s="11"/>
      <c r="C325" s="12"/>
      <c r="D325" s="13" t="s">
        <v>70</v>
      </c>
      <c r="E325" s="12"/>
      <c r="F325" s="11"/>
      <c r="G325" s="11"/>
      <c r="H325" s="11"/>
      <c r="I325" s="14"/>
      <c r="J325" s="14"/>
      <c r="K325" s="14"/>
    </row>
    <row r="326" spans="1:11" x14ac:dyDescent="0.25">
      <c r="A326" s="88">
        <f t="shared" si="20"/>
        <v>21</v>
      </c>
      <c r="B326" s="11"/>
      <c r="C326" s="12"/>
      <c r="D326" s="13" t="s">
        <v>70</v>
      </c>
      <c r="E326" s="12"/>
      <c r="F326" s="11"/>
      <c r="G326" s="11"/>
      <c r="H326" s="11"/>
      <c r="I326" s="14"/>
      <c r="J326" s="14"/>
      <c r="K326" s="14"/>
    </row>
    <row r="327" spans="1:11" x14ac:dyDescent="0.25">
      <c r="A327" s="88">
        <f t="shared" si="20"/>
        <v>22</v>
      </c>
      <c r="B327" s="11"/>
      <c r="C327" s="12"/>
      <c r="D327" s="13" t="s">
        <v>70</v>
      </c>
      <c r="E327" s="12"/>
      <c r="F327" s="11"/>
      <c r="G327" s="11"/>
      <c r="H327" s="11"/>
      <c r="I327" s="14"/>
      <c r="J327" s="14"/>
      <c r="K327" s="14"/>
    </row>
    <row r="328" spans="1:11" ht="15.75" thickBot="1" x14ac:dyDescent="0.3">
      <c r="A328" s="88">
        <f t="shared" si="20"/>
        <v>23</v>
      </c>
      <c r="B328" s="15"/>
      <c r="C328" s="16"/>
      <c r="D328" s="13" t="s">
        <v>70</v>
      </c>
      <c r="E328" s="16"/>
      <c r="F328" s="15"/>
      <c r="G328" s="15"/>
      <c r="H328" s="15"/>
      <c r="I328" s="17"/>
      <c r="J328" s="17"/>
      <c r="K328" s="17"/>
    </row>
    <row r="329" spans="1:11" ht="15.75" thickBot="1" x14ac:dyDescent="0.3">
      <c r="A329" s="96" t="s">
        <v>71</v>
      </c>
      <c r="B329" s="97"/>
      <c r="C329" s="97"/>
      <c r="D329" s="97"/>
      <c r="E329" s="97"/>
      <c r="F329" s="97"/>
      <c r="G329" s="97"/>
      <c r="H329" s="97"/>
      <c r="I329" s="98">
        <f>SUBTOTAL(109,Tabla2826282930[[Importe bruto ]])</f>
        <v>0</v>
      </c>
      <c r="J329" s="98">
        <f>SUBTOTAL(109,Tabla2826282930[Impuesto soportado (IGIC / IVA)])</f>
        <v>0</v>
      </c>
      <c r="K329" s="98">
        <f>SUBTOTAL(109,Tabla2826282930[Importe total de la factura])</f>
        <v>0</v>
      </c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70" t="s">
        <v>86</v>
      </c>
      <c r="B332" s="171"/>
      <c r="C332" s="171"/>
      <c r="D332" s="171"/>
      <c r="E332" s="171"/>
      <c r="F332" s="171"/>
      <c r="G332" s="171"/>
      <c r="H332" s="171"/>
      <c r="I332" s="171"/>
      <c r="J332" s="171"/>
      <c r="K332" s="171"/>
    </row>
    <row r="333" spans="1:11" ht="57" x14ac:dyDescent="0.25">
      <c r="A333" s="8" t="s">
        <v>59</v>
      </c>
      <c r="B333" s="9" t="s">
        <v>60</v>
      </c>
      <c r="C333" s="9" t="s">
        <v>61</v>
      </c>
      <c r="D333" s="9" t="s">
        <v>62</v>
      </c>
      <c r="E333" s="9" t="s">
        <v>63</v>
      </c>
      <c r="F333" s="9" t="s">
        <v>64</v>
      </c>
      <c r="G333" s="9" t="s">
        <v>65</v>
      </c>
      <c r="H333" s="9" t="s">
        <v>66</v>
      </c>
      <c r="I333" s="9" t="s">
        <v>67</v>
      </c>
      <c r="J333" s="9" t="s">
        <v>68</v>
      </c>
      <c r="K333" s="9" t="s">
        <v>69</v>
      </c>
    </row>
    <row r="334" spans="1:11" x14ac:dyDescent="0.25">
      <c r="A334" s="88">
        <v>1</v>
      </c>
      <c r="B334" s="11"/>
      <c r="C334" s="12"/>
      <c r="D334" s="13" t="s">
        <v>70</v>
      </c>
      <c r="E334" s="12"/>
      <c r="F334" s="11"/>
      <c r="G334" s="11"/>
      <c r="H334" s="11"/>
      <c r="I334" s="14"/>
      <c r="J334" s="14"/>
      <c r="K334" s="14"/>
    </row>
    <row r="335" spans="1:11" x14ac:dyDescent="0.25">
      <c r="A335" s="88">
        <f>A334+1</f>
        <v>2</v>
      </c>
      <c r="B335" s="11"/>
      <c r="C335" s="12"/>
      <c r="D335" s="13" t="s">
        <v>70</v>
      </c>
      <c r="E335" s="12"/>
      <c r="F335" s="11"/>
      <c r="G335" s="11"/>
      <c r="H335" s="11"/>
      <c r="I335" s="14"/>
      <c r="J335" s="14"/>
      <c r="K335" s="14"/>
    </row>
    <row r="336" spans="1:11" x14ac:dyDescent="0.25">
      <c r="A336" s="88">
        <f t="shared" ref="A336:A338" si="21">A335+1</f>
        <v>3</v>
      </c>
      <c r="B336" s="11"/>
      <c r="C336" s="12"/>
      <c r="D336" s="13" t="s">
        <v>70</v>
      </c>
      <c r="E336" s="12"/>
      <c r="F336" s="11"/>
      <c r="G336" s="11"/>
      <c r="H336" s="11"/>
      <c r="I336" s="14"/>
      <c r="J336" s="14"/>
      <c r="K336" s="14"/>
    </row>
    <row r="337" spans="1:11" x14ac:dyDescent="0.25">
      <c r="A337" s="88">
        <f t="shared" si="21"/>
        <v>4</v>
      </c>
      <c r="B337" s="11"/>
      <c r="C337" s="12"/>
      <c r="D337" s="13"/>
      <c r="E337" s="12"/>
      <c r="F337" s="11"/>
      <c r="G337" s="11"/>
      <c r="H337" s="11"/>
      <c r="I337" s="14"/>
      <c r="J337" s="14"/>
      <c r="K337" s="14"/>
    </row>
    <row r="338" spans="1:11" ht="15.75" thickBot="1" x14ac:dyDescent="0.3">
      <c r="A338" s="88">
        <f t="shared" si="21"/>
        <v>5</v>
      </c>
      <c r="B338" s="11"/>
      <c r="C338" s="12"/>
      <c r="D338" s="13" t="s">
        <v>70</v>
      </c>
      <c r="E338" s="12"/>
      <c r="F338" s="11"/>
      <c r="G338" s="11"/>
      <c r="H338" s="11"/>
      <c r="I338" s="14"/>
      <c r="J338" s="14"/>
      <c r="K338" s="14"/>
    </row>
    <row r="339" spans="1:11" ht="15.75" thickBot="1" x14ac:dyDescent="0.3">
      <c r="A339" s="96" t="s">
        <v>71</v>
      </c>
      <c r="B339" s="97"/>
      <c r="C339" s="97"/>
      <c r="D339" s="97"/>
      <c r="E339" s="97"/>
      <c r="F339" s="97"/>
      <c r="G339" s="97"/>
      <c r="H339" s="97"/>
      <c r="I339" s="98">
        <f>SUBTOTAL(109,Tabla29232431[[Importe bruto ]])</f>
        <v>0</v>
      </c>
      <c r="J339" s="98">
        <f>SUBTOTAL(109,Tabla29232431[Impuesto soportado (IGIC / IVA)])</f>
        <v>0</v>
      </c>
      <c r="K339" s="98">
        <f>SUBTOTAL(109,Tabla29232431[Importe total de la factura])</f>
        <v>0</v>
      </c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70" t="s">
        <v>87</v>
      </c>
      <c r="B342" s="171"/>
      <c r="C342" s="171"/>
      <c r="D342" s="171"/>
      <c r="E342" s="171"/>
      <c r="F342" s="171"/>
      <c r="G342" s="171"/>
      <c r="H342" s="171"/>
      <c r="I342" s="171"/>
      <c r="J342" s="171"/>
      <c r="K342" s="171"/>
    </row>
    <row r="343" spans="1:11" ht="57" x14ac:dyDescent="0.25">
      <c r="A343" s="8" t="s">
        <v>59</v>
      </c>
      <c r="B343" s="9" t="s">
        <v>60</v>
      </c>
      <c r="C343" s="9" t="s">
        <v>61</v>
      </c>
      <c r="D343" s="9" t="s">
        <v>62</v>
      </c>
      <c r="E343" s="9" t="s">
        <v>63</v>
      </c>
      <c r="F343" s="9" t="s">
        <v>64</v>
      </c>
      <c r="G343" s="9" t="s">
        <v>65</v>
      </c>
      <c r="H343" s="9" t="s">
        <v>66</v>
      </c>
      <c r="I343" s="9" t="s">
        <v>67</v>
      </c>
      <c r="J343" s="9" t="s">
        <v>68</v>
      </c>
      <c r="K343" s="9" t="s">
        <v>69</v>
      </c>
    </row>
    <row r="344" spans="1:11" x14ac:dyDescent="0.25">
      <c r="A344" s="88">
        <v>1</v>
      </c>
      <c r="B344" s="11"/>
      <c r="C344" s="12"/>
      <c r="D344" s="13" t="s">
        <v>70</v>
      </c>
      <c r="E344" s="12"/>
      <c r="F344" s="11"/>
      <c r="G344" s="11"/>
      <c r="H344" s="11"/>
      <c r="I344" s="14"/>
      <c r="J344" s="14"/>
      <c r="K344" s="14"/>
    </row>
    <row r="345" spans="1:11" x14ac:dyDescent="0.25">
      <c r="A345" s="88">
        <f>A344+1</f>
        <v>2</v>
      </c>
      <c r="B345" s="11"/>
      <c r="C345" s="12"/>
      <c r="D345" s="13" t="s">
        <v>70</v>
      </c>
      <c r="E345" s="12"/>
      <c r="F345" s="11"/>
      <c r="G345" s="11"/>
      <c r="H345" s="11"/>
      <c r="I345" s="14"/>
      <c r="J345" s="14"/>
      <c r="K345" s="14"/>
    </row>
    <row r="346" spans="1:11" x14ac:dyDescent="0.25">
      <c r="A346" s="88">
        <f t="shared" ref="A346:A348" si="22">A345+1</f>
        <v>3</v>
      </c>
      <c r="B346" s="11"/>
      <c r="C346" s="12"/>
      <c r="D346" s="13" t="s">
        <v>70</v>
      </c>
      <c r="E346" s="12"/>
      <c r="F346" s="11"/>
      <c r="G346" s="11"/>
      <c r="H346" s="11"/>
      <c r="I346" s="14"/>
      <c r="J346" s="14"/>
      <c r="K346" s="14"/>
    </row>
    <row r="347" spans="1:11" x14ac:dyDescent="0.25">
      <c r="A347" s="88">
        <f t="shared" si="22"/>
        <v>4</v>
      </c>
      <c r="B347" s="11"/>
      <c r="C347" s="12"/>
      <c r="D347" s="13"/>
      <c r="E347" s="12"/>
      <c r="F347" s="11"/>
      <c r="G347" s="11"/>
      <c r="H347" s="11"/>
      <c r="I347" s="14"/>
      <c r="J347" s="14"/>
      <c r="K347" s="14"/>
    </row>
    <row r="348" spans="1:11" ht="15.75" thickBot="1" x14ac:dyDescent="0.3">
      <c r="A348" s="88">
        <f t="shared" si="22"/>
        <v>5</v>
      </c>
      <c r="B348" s="11"/>
      <c r="C348" s="12"/>
      <c r="D348" s="13" t="s">
        <v>70</v>
      </c>
      <c r="E348" s="12"/>
      <c r="F348" s="11"/>
      <c r="G348" s="11"/>
      <c r="H348" s="11"/>
      <c r="I348" s="14"/>
      <c r="J348" s="14"/>
      <c r="K348" s="14"/>
    </row>
    <row r="349" spans="1:11" ht="15.75" thickBot="1" x14ac:dyDescent="0.3">
      <c r="A349" s="96" t="s">
        <v>71</v>
      </c>
      <c r="B349" s="97"/>
      <c r="C349" s="97"/>
      <c r="D349" s="97"/>
      <c r="E349" s="97"/>
      <c r="F349" s="97"/>
      <c r="G349" s="97"/>
      <c r="H349" s="97"/>
      <c r="I349" s="98">
        <f>SUBTOTAL(109,Tabla2923243132[[Importe bruto ]])</f>
        <v>0</v>
      </c>
      <c r="J349" s="98">
        <f>SUBTOTAL(109,Tabla2923243132[Impuesto soportado (IGIC / IVA)])</f>
        <v>0</v>
      </c>
      <c r="K349" s="98">
        <f>SUBTOTAL(109,Tabla2923243132[Importe total de la factura])</f>
        <v>0</v>
      </c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70" t="s">
        <v>88</v>
      </c>
      <c r="B352" s="171"/>
      <c r="C352" s="171"/>
      <c r="D352" s="171"/>
      <c r="E352" s="171"/>
      <c r="F352" s="171"/>
      <c r="G352" s="171"/>
      <c r="H352" s="171"/>
      <c r="I352" s="171"/>
      <c r="J352" s="171"/>
      <c r="K352" s="171"/>
    </row>
    <row r="353" spans="1:11" ht="57" x14ac:dyDescent="0.25">
      <c r="A353" s="8" t="s">
        <v>59</v>
      </c>
      <c r="B353" s="9" t="s">
        <v>60</v>
      </c>
      <c r="C353" s="9" t="s">
        <v>61</v>
      </c>
      <c r="D353" s="9" t="s">
        <v>62</v>
      </c>
      <c r="E353" s="9" t="s">
        <v>63</v>
      </c>
      <c r="F353" s="9" t="s">
        <v>64</v>
      </c>
      <c r="G353" s="9" t="s">
        <v>65</v>
      </c>
      <c r="H353" s="9" t="s">
        <v>66</v>
      </c>
      <c r="I353" s="9" t="s">
        <v>67</v>
      </c>
      <c r="J353" s="9" t="s">
        <v>68</v>
      </c>
      <c r="K353" s="9" t="s">
        <v>69</v>
      </c>
    </row>
    <row r="354" spans="1:11" x14ac:dyDescent="0.25">
      <c r="A354" s="88">
        <v>1</v>
      </c>
      <c r="B354" s="11"/>
      <c r="C354" s="12"/>
      <c r="D354" s="13" t="s">
        <v>70</v>
      </c>
      <c r="E354" s="12"/>
      <c r="F354" s="11"/>
      <c r="G354" s="11"/>
      <c r="H354" s="11"/>
      <c r="I354" s="14"/>
      <c r="J354" s="14"/>
      <c r="K354" s="14"/>
    </row>
    <row r="355" spans="1:11" x14ac:dyDescent="0.25">
      <c r="A355" s="88">
        <f>A354+1</f>
        <v>2</v>
      </c>
      <c r="B355" s="11"/>
      <c r="C355" s="12"/>
      <c r="D355" s="13" t="s">
        <v>70</v>
      </c>
      <c r="E355" s="12"/>
      <c r="F355" s="11"/>
      <c r="G355" s="11"/>
      <c r="H355" s="11"/>
      <c r="I355" s="14"/>
      <c r="J355" s="14"/>
      <c r="K355" s="14"/>
    </row>
    <row r="356" spans="1:11" x14ac:dyDescent="0.25">
      <c r="A356" s="88">
        <f t="shared" ref="A356:A363" si="23">A355+1</f>
        <v>3</v>
      </c>
      <c r="B356" s="11"/>
      <c r="C356" s="12"/>
      <c r="D356" s="13" t="s">
        <v>70</v>
      </c>
      <c r="E356" s="12"/>
      <c r="F356" s="11"/>
      <c r="G356" s="11"/>
      <c r="H356" s="11"/>
      <c r="I356" s="14"/>
      <c r="J356" s="14"/>
      <c r="K356" s="14"/>
    </row>
    <row r="357" spans="1:11" x14ac:dyDescent="0.25">
      <c r="A357" s="88">
        <f t="shared" si="23"/>
        <v>4</v>
      </c>
      <c r="B357" s="11"/>
      <c r="C357" s="12"/>
      <c r="D357" s="13"/>
      <c r="E357" s="12"/>
      <c r="F357" s="11"/>
      <c r="G357" s="11"/>
      <c r="H357" s="11"/>
      <c r="I357" s="14"/>
      <c r="J357" s="14"/>
      <c r="K357" s="14"/>
    </row>
    <row r="358" spans="1:11" x14ac:dyDescent="0.25">
      <c r="A358" s="88">
        <f t="shared" si="23"/>
        <v>5</v>
      </c>
      <c r="B358" s="11"/>
      <c r="C358" s="12"/>
      <c r="D358" s="13" t="s">
        <v>70</v>
      </c>
      <c r="E358" s="12"/>
      <c r="F358" s="11"/>
      <c r="G358" s="11"/>
      <c r="H358" s="11"/>
      <c r="I358" s="14"/>
      <c r="J358" s="14"/>
      <c r="K358" s="14"/>
    </row>
    <row r="359" spans="1:11" x14ac:dyDescent="0.25">
      <c r="A359" s="88">
        <f t="shared" si="23"/>
        <v>6</v>
      </c>
      <c r="B359" s="11"/>
      <c r="C359" s="12"/>
      <c r="D359" s="13" t="s">
        <v>70</v>
      </c>
      <c r="E359" s="12"/>
      <c r="F359" s="11"/>
      <c r="G359" s="11"/>
      <c r="H359" s="11"/>
      <c r="I359" s="14"/>
      <c r="J359" s="14"/>
      <c r="K359" s="14"/>
    </row>
    <row r="360" spans="1:11" x14ac:dyDescent="0.25">
      <c r="A360" s="88">
        <f t="shared" si="23"/>
        <v>7</v>
      </c>
      <c r="B360" s="11"/>
      <c r="C360" s="12"/>
      <c r="D360" s="13" t="s">
        <v>70</v>
      </c>
      <c r="E360" s="12"/>
      <c r="F360" s="11"/>
      <c r="G360" s="11"/>
      <c r="H360" s="11"/>
      <c r="I360" s="14"/>
      <c r="J360" s="14"/>
      <c r="K360" s="14"/>
    </row>
    <row r="361" spans="1:11" x14ac:dyDescent="0.25">
      <c r="A361" s="88">
        <f t="shared" si="23"/>
        <v>8</v>
      </c>
      <c r="B361" s="11"/>
      <c r="C361" s="12"/>
      <c r="D361" s="13" t="s">
        <v>70</v>
      </c>
      <c r="E361" s="12"/>
      <c r="F361" s="11"/>
      <c r="G361" s="11"/>
      <c r="H361" s="11"/>
      <c r="I361" s="14"/>
      <c r="J361" s="14"/>
      <c r="K361" s="14"/>
    </row>
    <row r="362" spans="1:11" x14ac:dyDescent="0.25">
      <c r="A362" s="88">
        <f t="shared" si="23"/>
        <v>9</v>
      </c>
      <c r="B362" s="11"/>
      <c r="C362" s="12"/>
      <c r="D362" s="13" t="s">
        <v>70</v>
      </c>
      <c r="E362" s="12"/>
      <c r="F362" s="11"/>
      <c r="G362" s="11"/>
      <c r="H362" s="11"/>
      <c r="I362" s="14"/>
      <c r="J362" s="14"/>
      <c r="K362" s="14"/>
    </row>
    <row r="363" spans="1:11" ht="15.75" thickBot="1" x14ac:dyDescent="0.3">
      <c r="A363" s="88">
        <f t="shared" si="23"/>
        <v>10</v>
      </c>
      <c r="B363" s="11"/>
      <c r="C363" s="12"/>
      <c r="D363" s="13" t="s">
        <v>70</v>
      </c>
      <c r="E363" s="12"/>
      <c r="F363" s="11"/>
      <c r="G363" s="11"/>
      <c r="H363" s="11"/>
      <c r="I363" s="14"/>
      <c r="J363" s="14"/>
      <c r="K363" s="14"/>
    </row>
    <row r="364" spans="1:11" ht="15.75" thickBot="1" x14ac:dyDescent="0.3">
      <c r="A364" s="99" t="s">
        <v>71</v>
      </c>
      <c r="B364" s="100"/>
      <c r="C364" s="100"/>
      <c r="D364" s="100"/>
      <c r="E364" s="100"/>
      <c r="F364" s="100"/>
      <c r="G364" s="100"/>
      <c r="H364" s="100"/>
      <c r="I364" s="98">
        <f>SUBTOTAL(109,Tabla29232434[[Importe bruto ]])</f>
        <v>0</v>
      </c>
      <c r="J364" s="98">
        <f>SUBTOTAL(109,Tabla29232434[Impuesto soportado (IGIC / IVA)])</f>
        <v>0</v>
      </c>
      <c r="K364" s="98">
        <f>SUBTOTAL(109,Tabla29232434[Importe total de la factura])</f>
        <v>0</v>
      </c>
    </row>
    <row r="365" spans="1:11" ht="15.75" thickBot="1" x14ac:dyDescent="0.3">
      <c r="A365" s="1"/>
      <c r="B365" s="1"/>
      <c r="C365" s="1"/>
      <c r="D365" s="1"/>
      <c r="E365" s="1"/>
      <c r="F365" s="1"/>
      <c r="G365" s="1"/>
      <c r="H365" s="1"/>
      <c r="I365" s="101"/>
      <c r="J365" s="9"/>
      <c r="K365" s="9"/>
    </row>
    <row r="366" spans="1:11" ht="15.75" thickBot="1" x14ac:dyDescent="0.3">
      <c r="A366" s="181" t="s">
        <v>89</v>
      </c>
      <c r="B366" s="182"/>
      <c r="C366" s="182"/>
      <c r="D366" s="182"/>
      <c r="E366" s="182"/>
      <c r="F366" s="182"/>
      <c r="G366" s="182"/>
      <c r="H366" s="183"/>
      <c r="I366" s="102">
        <f>I98+I129+I148+I191+I246+Tabla282628[[#Totals],[Importe bruto ]]+Tabla28262829[[#Totals],[Importe bruto ]]+Tabla2826282930[[#Totals],[Importe bruto ]]+Tabla29232431[[#Totals],[Importe bruto ]]+Tabla2923243132[[#Totals],[Importe bruto ]]+Tabla29232434[[#Totals],[Importe bruto ]]</f>
        <v>0</v>
      </c>
      <c r="J366" s="102">
        <f>J98+J129+J148+J191+J246+Tabla282628[[#Totals],[Impuesto soportado (IGIC / IVA)]]+Tabla28262829[[#Totals],[Impuesto soportado (IGIC / IVA)]]+Tabla2826282930[[#Totals],[Impuesto soportado (IGIC / IVA)]]+Tabla29232431[[#Totals],[Impuesto soportado (IGIC / IVA)]]+Tabla2923243132[[#Totals],[Impuesto soportado (IGIC / IVA)]]+Tabla29232434[[#Totals],[Impuesto soportado (IGIC / IVA)]]</f>
        <v>0</v>
      </c>
      <c r="K366" s="102">
        <f>K98+K129+K148+K191+K246+Tabla282628[[#Totals],[Importe total de la factura]]+Tabla28262829[[#Totals],[Importe total de la factura]]+Tabla2826282930[[#Totals],[Importe total de la factura]]+Tabla29232431[[#Totals],[Importe total de la factura]]+Tabla2923243132[[#Totals],[Importe total de la factura]]+Tabla29232434[[#Totals],[Importe total de la factura]]</f>
        <v>0</v>
      </c>
    </row>
    <row r="367" spans="1:11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70" t="s">
        <v>49</v>
      </c>
      <c r="B368" s="171"/>
      <c r="C368" s="171"/>
      <c r="D368" s="171"/>
      <c r="E368" s="171"/>
      <c r="F368" s="171"/>
      <c r="G368" s="171"/>
      <c r="H368" s="171"/>
      <c r="I368" s="171"/>
      <c r="J368" s="171"/>
      <c r="K368" s="171"/>
    </row>
    <row r="369" spans="1:11" ht="57" x14ac:dyDescent="0.25">
      <c r="A369" s="8" t="s">
        <v>59</v>
      </c>
      <c r="B369" s="9" t="s">
        <v>60</v>
      </c>
      <c r="C369" s="9" t="s">
        <v>61</v>
      </c>
      <c r="D369" s="9" t="s">
        <v>62</v>
      </c>
      <c r="E369" s="9" t="s">
        <v>63</v>
      </c>
      <c r="F369" s="9" t="s">
        <v>64</v>
      </c>
      <c r="G369" s="9" t="s">
        <v>65</v>
      </c>
      <c r="H369" s="9" t="s">
        <v>66</v>
      </c>
      <c r="I369" s="9" t="s">
        <v>67</v>
      </c>
      <c r="J369" s="9" t="s">
        <v>68</v>
      </c>
      <c r="K369" s="9" t="s">
        <v>69</v>
      </c>
    </row>
    <row r="370" spans="1:11" x14ac:dyDescent="0.25">
      <c r="A370" s="88">
        <v>1</v>
      </c>
      <c r="B370" s="11"/>
      <c r="C370" s="12"/>
      <c r="D370" s="13" t="s">
        <v>70</v>
      </c>
      <c r="E370" s="12"/>
      <c r="F370" s="11"/>
      <c r="G370" s="11"/>
      <c r="H370" s="11"/>
      <c r="I370" s="14"/>
      <c r="J370" s="14"/>
      <c r="K370" s="14"/>
    </row>
    <row r="371" spans="1:11" x14ac:dyDescent="0.25">
      <c r="A371" s="88">
        <f t="shared" ref="A371:A392" si="24">A370+1</f>
        <v>2</v>
      </c>
      <c r="B371" s="11"/>
      <c r="C371" s="12"/>
      <c r="D371" s="13" t="s">
        <v>70</v>
      </c>
      <c r="E371" s="12"/>
      <c r="F371" s="11"/>
      <c r="G371" s="11"/>
      <c r="H371" s="11"/>
      <c r="I371" s="14"/>
      <c r="J371" s="14"/>
      <c r="K371" s="14"/>
    </row>
    <row r="372" spans="1:11" x14ac:dyDescent="0.25">
      <c r="A372" s="88">
        <f t="shared" si="24"/>
        <v>3</v>
      </c>
      <c r="B372" s="11"/>
      <c r="C372" s="12"/>
      <c r="D372" s="13" t="s">
        <v>70</v>
      </c>
      <c r="E372" s="12"/>
      <c r="F372" s="11"/>
      <c r="G372" s="11"/>
      <c r="H372" s="11"/>
      <c r="I372" s="14"/>
      <c r="J372" s="14"/>
      <c r="K372" s="14"/>
    </row>
    <row r="373" spans="1:11" x14ac:dyDescent="0.25">
      <c r="A373" s="88">
        <f t="shared" si="24"/>
        <v>4</v>
      </c>
      <c r="B373" s="11"/>
      <c r="C373" s="12"/>
      <c r="D373" s="13"/>
      <c r="E373" s="12"/>
      <c r="F373" s="11"/>
      <c r="G373" s="11"/>
      <c r="H373" s="11"/>
      <c r="I373" s="14"/>
      <c r="J373" s="14"/>
      <c r="K373" s="14"/>
    </row>
    <row r="374" spans="1:11" x14ac:dyDescent="0.25">
      <c r="A374" s="88">
        <f t="shared" si="24"/>
        <v>5</v>
      </c>
      <c r="B374" s="11"/>
      <c r="C374" s="12"/>
      <c r="D374" s="13" t="s">
        <v>70</v>
      </c>
      <c r="E374" s="12"/>
      <c r="F374" s="11"/>
      <c r="G374" s="11"/>
      <c r="H374" s="11"/>
      <c r="I374" s="14"/>
      <c r="J374" s="14"/>
      <c r="K374" s="14"/>
    </row>
    <row r="375" spans="1:11" x14ac:dyDescent="0.25">
      <c r="A375" s="88">
        <f t="shared" si="24"/>
        <v>6</v>
      </c>
      <c r="B375" s="11"/>
      <c r="C375" s="12"/>
      <c r="D375" s="13" t="s">
        <v>70</v>
      </c>
      <c r="E375" s="12"/>
      <c r="F375" s="11"/>
      <c r="G375" s="11"/>
      <c r="H375" s="11"/>
      <c r="I375" s="14"/>
      <c r="J375" s="14"/>
      <c r="K375" s="14"/>
    </row>
    <row r="376" spans="1:11" x14ac:dyDescent="0.25">
      <c r="A376" s="88">
        <f t="shared" si="24"/>
        <v>7</v>
      </c>
      <c r="B376" s="11"/>
      <c r="C376" s="12"/>
      <c r="D376" s="13" t="s">
        <v>70</v>
      </c>
      <c r="E376" s="12"/>
      <c r="F376" s="11"/>
      <c r="G376" s="11"/>
      <c r="H376" s="11"/>
      <c r="I376" s="14"/>
      <c r="J376" s="14"/>
      <c r="K376" s="14"/>
    </row>
    <row r="377" spans="1:11" x14ac:dyDescent="0.25">
      <c r="A377" s="88">
        <f t="shared" si="24"/>
        <v>8</v>
      </c>
      <c r="B377" s="11"/>
      <c r="C377" s="12"/>
      <c r="D377" s="13" t="s">
        <v>70</v>
      </c>
      <c r="E377" s="12"/>
      <c r="F377" s="11"/>
      <c r="G377" s="11"/>
      <c r="H377" s="11"/>
      <c r="I377" s="14"/>
      <c r="J377" s="14"/>
      <c r="K377" s="14"/>
    </row>
    <row r="378" spans="1:11" x14ac:dyDescent="0.25">
      <c r="A378" s="88">
        <f t="shared" si="24"/>
        <v>9</v>
      </c>
      <c r="B378" s="11"/>
      <c r="C378" s="12"/>
      <c r="D378" s="13" t="s">
        <v>70</v>
      </c>
      <c r="E378" s="12"/>
      <c r="F378" s="11"/>
      <c r="G378" s="11"/>
      <c r="H378" s="11"/>
      <c r="I378" s="14"/>
      <c r="J378" s="14"/>
      <c r="K378" s="14"/>
    </row>
    <row r="379" spans="1:11" x14ac:dyDescent="0.25">
      <c r="A379" s="88">
        <f t="shared" si="24"/>
        <v>10</v>
      </c>
      <c r="B379" s="11"/>
      <c r="C379" s="12"/>
      <c r="D379" s="13" t="s">
        <v>70</v>
      </c>
      <c r="E379" s="12"/>
      <c r="F379" s="11"/>
      <c r="G379" s="11"/>
      <c r="H379" s="11"/>
      <c r="I379" s="14"/>
      <c r="J379" s="14"/>
      <c r="K379" s="14"/>
    </row>
    <row r="380" spans="1:11" x14ac:dyDescent="0.25">
      <c r="A380" s="88">
        <f t="shared" si="24"/>
        <v>11</v>
      </c>
      <c r="B380" s="11"/>
      <c r="C380" s="12"/>
      <c r="D380" s="13" t="s">
        <v>70</v>
      </c>
      <c r="E380" s="12"/>
      <c r="F380" s="11"/>
      <c r="G380" s="11"/>
      <c r="H380" s="11"/>
      <c r="I380" s="14"/>
      <c r="J380" s="14"/>
      <c r="K380" s="14"/>
    </row>
    <row r="381" spans="1:11" x14ac:dyDescent="0.25">
      <c r="A381" s="88">
        <f t="shared" si="24"/>
        <v>12</v>
      </c>
      <c r="B381" s="11"/>
      <c r="C381" s="12"/>
      <c r="D381" s="13" t="s">
        <v>70</v>
      </c>
      <c r="E381" s="12"/>
      <c r="F381" s="11"/>
      <c r="G381" s="11"/>
      <c r="H381" s="11"/>
      <c r="I381" s="14"/>
      <c r="J381" s="14"/>
      <c r="K381" s="14"/>
    </row>
    <row r="382" spans="1:11" x14ac:dyDescent="0.25">
      <c r="A382" s="88">
        <f t="shared" si="24"/>
        <v>13</v>
      </c>
      <c r="B382" s="11"/>
      <c r="C382" s="12"/>
      <c r="D382" s="13" t="s">
        <v>70</v>
      </c>
      <c r="E382" s="12"/>
      <c r="F382" s="11"/>
      <c r="G382" s="11"/>
      <c r="H382" s="11"/>
      <c r="I382" s="14"/>
      <c r="J382" s="14"/>
      <c r="K382" s="14"/>
    </row>
    <row r="383" spans="1:11" x14ac:dyDescent="0.25">
      <c r="A383" s="88">
        <f t="shared" si="24"/>
        <v>14</v>
      </c>
      <c r="B383" s="11" t="s">
        <v>70</v>
      </c>
      <c r="C383" s="12" t="s">
        <v>70</v>
      </c>
      <c r="D383" s="13" t="s">
        <v>70</v>
      </c>
      <c r="E383" s="12" t="s">
        <v>70</v>
      </c>
      <c r="F383" s="11" t="s">
        <v>70</v>
      </c>
      <c r="G383" s="11"/>
      <c r="H383" s="11"/>
      <c r="I383" s="14"/>
      <c r="J383" s="14"/>
      <c r="K383" s="14"/>
    </row>
    <row r="384" spans="1:11" x14ac:dyDescent="0.25">
      <c r="A384" s="88">
        <f t="shared" si="24"/>
        <v>15</v>
      </c>
      <c r="B384" s="11" t="s">
        <v>70</v>
      </c>
      <c r="C384" s="12" t="s">
        <v>70</v>
      </c>
      <c r="D384" s="13" t="s">
        <v>70</v>
      </c>
      <c r="E384" s="12" t="s">
        <v>70</v>
      </c>
      <c r="F384" s="11" t="s">
        <v>70</v>
      </c>
      <c r="G384" s="11"/>
      <c r="H384" s="11"/>
      <c r="I384" s="14"/>
      <c r="J384" s="14"/>
      <c r="K384" s="14"/>
    </row>
    <row r="385" spans="1:11" x14ac:dyDescent="0.25">
      <c r="A385" s="88">
        <f t="shared" si="24"/>
        <v>16</v>
      </c>
      <c r="B385" s="11" t="s">
        <v>70</v>
      </c>
      <c r="C385" s="12" t="s">
        <v>70</v>
      </c>
      <c r="D385" s="13" t="s">
        <v>70</v>
      </c>
      <c r="E385" s="12" t="s">
        <v>70</v>
      </c>
      <c r="F385" s="11" t="s">
        <v>70</v>
      </c>
      <c r="G385" s="11"/>
      <c r="H385" s="11"/>
      <c r="I385" s="14"/>
      <c r="J385" s="14"/>
      <c r="K385" s="14"/>
    </row>
    <row r="386" spans="1:11" x14ac:dyDescent="0.25">
      <c r="A386" s="88">
        <f t="shared" si="24"/>
        <v>17</v>
      </c>
      <c r="B386" s="11" t="s">
        <v>70</v>
      </c>
      <c r="C386" s="12" t="s">
        <v>70</v>
      </c>
      <c r="D386" s="13" t="s">
        <v>70</v>
      </c>
      <c r="E386" s="12" t="s">
        <v>70</v>
      </c>
      <c r="F386" s="11" t="s">
        <v>70</v>
      </c>
      <c r="G386" s="11"/>
      <c r="H386" s="11"/>
      <c r="I386" s="14"/>
      <c r="J386" s="14"/>
      <c r="K386" s="14"/>
    </row>
    <row r="387" spans="1:11" x14ac:dyDescent="0.25">
      <c r="A387" s="88">
        <f t="shared" si="24"/>
        <v>18</v>
      </c>
      <c r="B387" s="11" t="s">
        <v>70</v>
      </c>
      <c r="C387" s="12" t="s">
        <v>70</v>
      </c>
      <c r="D387" s="13" t="s">
        <v>70</v>
      </c>
      <c r="E387" s="12" t="s">
        <v>70</v>
      </c>
      <c r="F387" s="11" t="s">
        <v>70</v>
      </c>
      <c r="G387" s="11"/>
      <c r="H387" s="11"/>
      <c r="I387" s="14"/>
      <c r="J387" s="14"/>
      <c r="K387" s="14"/>
    </row>
    <row r="388" spans="1:11" x14ac:dyDescent="0.25">
      <c r="A388" s="88">
        <f t="shared" si="24"/>
        <v>19</v>
      </c>
      <c r="B388" s="11" t="s">
        <v>70</v>
      </c>
      <c r="C388" s="12" t="s">
        <v>70</v>
      </c>
      <c r="D388" s="13" t="s">
        <v>70</v>
      </c>
      <c r="E388" s="12" t="s">
        <v>70</v>
      </c>
      <c r="F388" s="11" t="s">
        <v>70</v>
      </c>
      <c r="G388" s="11"/>
      <c r="H388" s="11"/>
      <c r="I388" s="14"/>
      <c r="J388" s="14"/>
      <c r="K388" s="14"/>
    </row>
    <row r="389" spans="1:11" x14ac:dyDescent="0.25">
      <c r="A389" s="88">
        <f t="shared" si="24"/>
        <v>20</v>
      </c>
      <c r="B389" s="11"/>
      <c r="C389" s="12"/>
      <c r="D389" s="13" t="s">
        <v>70</v>
      </c>
      <c r="E389" s="12"/>
      <c r="F389" s="11"/>
      <c r="G389" s="11"/>
      <c r="H389" s="11"/>
      <c r="I389" s="14"/>
      <c r="J389" s="14"/>
      <c r="K389" s="14"/>
    </row>
    <row r="390" spans="1:11" x14ac:dyDescent="0.25">
      <c r="A390" s="88">
        <f t="shared" si="24"/>
        <v>21</v>
      </c>
      <c r="B390" s="11"/>
      <c r="C390" s="12"/>
      <c r="D390" s="13" t="s">
        <v>70</v>
      </c>
      <c r="E390" s="12"/>
      <c r="F390" s="11"/>
      <c r="G390" s="11"/>
      <c r="H390" s="11"/>
      <c r="I390" s="14"/>
      <c r="J390" s="14"/>
      <c r="K390" s="14"/>
    </row>
    <row r="391" spans="1:11" x14ac:dyDescent="0.25">
      <c r="A391" s="88">
        <f t="shared" si="24"/>
        <v>22</v>
      </c>
      <c r="B391" s="11"/>
      <c r="C391" s="12"/>
      <c r="D391" s="13" t="s">
        <v>70</v>
      </c>
      <c r="E391" s="12"/>
      <c r="F391" s="11"/>
      <c r="G391" s="11"/>
      <c r="H391" s="11"/>
      <c r="I391" s="14"/>
      <c r="J391" s="14"/>
      <c r="K391" s="14"/>
    </row>
    <row r="392" spans="1:11" ht="15.75" thickBot="1" x14ac:dyDescent="0.3">
      <c r="A392" s="88">
        <f t="shared" si="24"/>
        <v>23</v>
      </c>
      <c r="B392" s="15"/>
      <c r="C392" s="16"/>
      <c r="D392" s="13" t="s">
        <v>70</v>
      </c>
      <c r="E392" s="16"/>
      <c r="F392" s="15"/>
      <c r="G392" s="15"/>
      <c r="H392" s="15"/>
      <c r="I392" s="17"/>
      <c r="J392" s="17"/>
      <c r="K392" s="17"/>
    </row>
    <row r="393" spans="1:11" ht="15.75" thickBot="1" x14ac:dyDescent="0.3">
      <c r="A393" s="96" t="s">
        <v>71</v>
      </c>
      <c r="B393" s="97"/>
      <c r="C393" s="97"/>
      <c r="D393" s="97"/>
      <c r="E393" s="97"/>
      <c r="F393" s="97"/>
      <c r="G393" s="97"/>
      <c r="H393" s="100"/>
      <c r="I393" s="103">
        <f>SUBTOTAL(109,Tabla282628293035[[Importe bruto ]])</f>
        <v>0</v>
      </c>
      <c r="J393" s="103">
        <f>SUBTOTAL(109,Tabla282628293035[Impuesto soportado (IGIC / IVA)])</f>
        <v>0</v>
      </c>
      <c r="K393" s="103">
        <f>SUBTOTAL(109,Tabla282628293035[Importe total de la factura])</f>
        <v>0</v>
      </c>
    </row>
    <row r="394" spans="1:11" ht="15.75" thickBot="1" x14ac:dyDescent="0.3">
      <c r="A394" s="1"/>
      <c r="B394" s="104"/>
      <c r="C394" s="104"/>
      <c r="D394" s="104"/>
      <c r="E394" s="104"/>
      <c r="F394" s="104"/>
      <c r="G394" s="104"/>
      <c r="H394" s="105"/>
      <c r="I394" s="106"/>
      <c r="J394" s="106"/>
      <c r="K394" s="106"/>
    </row>
    <row r="395" spans="1:11" ht="15.75" thickBot="1" x14ac:dyDescent="0.3">
      <c r="A395" s="181" t="s">
        <v>51</v>
      </c>
      <c r="B395" s="182"/>
      <c r="C395" s="182"/>
      <c r="D395" s="182"/>
      <c r="E395" s="182"/>
      <c r="F395" s="182"/>
      <c r="G395" s="182"/>
      <c r="H395" s="183"/>
      <c r="I395" s="27">
        <f>I366+Tabla282628293035[[#Totals],[Importe bruto ]]</f>
        <v>0</v>
      </c>
      <c r="J395" s="27">
        <f>J366+Tabla282628293035[[#Totals],[Impuesto soportado (IGIC / IVA)]]</f>
        <v>0</v>
      </c>
      <c r="K395" s="27">
        <f>K366+Tabla282628293035[[#Totals],[Importe total de la factura]]</f>
        <v>0</v>
      </c>
    </row>
  </sheetData>
  <sheetProtection algorithmName="SHA-512" hashValue="nnAAcuoHF9keSDQgNrjwxenVps07/Cs9d2bkFInA+MtusdRO+4MApYPMDEEri6MvqS704cqS82ZlG1o+8DfBvQ==" saltValue="8Bx84kNeig9TZBz9ttt8ww==" spinCount="100000" sheet="1" objects="1" scenarios="1"/>
  <mergeCells count="38">
    <mergeCell ref="A368:K368"/>
    <mergeCell ref="A395:H395"/>
    <mergeCell ref="A276:K276"/>
    <mergeCell ref="A304:K304"/>
    <mergeCell ref="A332:K332"/>
    <mergeCell ref="A342:K342"/>
    <mergeCell ref="A352:K352"/>
    <mergeCell ref="A366:H366"/>
    <mergeCell ref="A248:K248"/>
    <mergeCell ref="A150:K150"/>
    <mergeCell ref="A151:K151"/>
    <mergeCell ref="A159:K159"/>
    <mergeCell ref="A167:K167"/>
    <mergeCell ref="A175:K175"/>
    <mergeCell ref="A183:K183"/>
    <mergeCell ref="A191:H191"/>
    <mergeCell ref="A193:K193"/>
    <mergeCell ref="A194:K194"/>
    <mergeCell ref="A220:K220"/>
    <mergeCell ref="A246:H246"/>
    <mergeCell ref="A148:H148"/>
    <mergeCell ref="A82:K82"/>
    <mergeCell ref="A90:K90"/>
    <mergeCell ref="A98:H98"/>
    <mergeCell ref="A100:K100"/>
    <mergeCell ref="A101:K101"/>
    <mergeCell ref="A112:K112"/>
    <mergeCell ref="A121:K121"/>
    <mergeCell ref="A129:H129"/>
    <mergeCell ref="A131:K131"/>
    <mergeCell ref="A132:K132"/>
    <mergeCell ref="A140:K140"/>
    <mergeCell ref="A69:K69"/>
    <mergeCell ref="A1:K1"/>
    <mergeCell ref="A3:K3"/>
    <mergeCell ref="A4:K4"/>
    <mergeCell ref="A30:K30"/>
    <mergeCell ref="A56:K56"/>
  </mergeCells>
  <pageMargins left="0.7" right="0.7" top="0.75" bottom="0.75" header="0.3" footer="0.3"/>
  <pageSetup paperSize="9" scale="55" orientation="portrait" horizontalDpi="300" verticalDpi="300" r:id="rId1"/>
  <rowBreaks count="13" manualBreakCount="13">
    <brk id="29" max="16383" man="1"/>
    <brk id="68" max="16383" man="1"/>
    <brk id="98" max="16383" man="1"/>
    <brk id="129" max="16383" man="1"/>
    <brk id="149" max="16383" man="1"/>
    <brk id="166" max="16383" man="1"/>
    <brk id="191" max="16383" man="1"/>
    <brk id="219" max="16383" man="1"/>
    <brk id="246" max="16383" man="1"/>
    <brk id="273" max="16383" man="1"/>
    <brk id="303" max="16383" man="1"/>
    <brk id="339" max="16383" man="1"/>
    <brk id="366" max="10" man="1"/>
  </rowBreaks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6FCC-B73D-448F-A9C3-489D54B42EAE}">
  <dimension ref="A1:F35"/>
  <sheetViews>
    <sheetView zoomScaleNormal="100" workbookViewId="0">
      <selection activeCell="A14" sqref="A14"/>
    </sheetView>
  </sheetViews>
  <sheetFormatPr baseColWidth="10" defaultRowHeight="15" x14ac:dyDescent="0.25"/>
  <cols>
    <col min="1" max="1" width="34.5703125" customWidth="1"/>
    <col min="2" max="2" width="27" customWidth="1"/>
    <col min="3" max="3" width="34.5703125" customWidth="1"/>
    <col min="4" max="4" width="27.140625" customWidth="1"/>
    <col min="5" max="5" width="18.28515625" customWidth="1"/>
  </cols>
  <sheetData>
    <row r="1" spans="1:6" ht="21" customHeight="1" thickBot="1" x14ac:dyDescent="0.3">
      <c r="A1" s="191" t="s">
        <v>105</v>
      </c>
      <c r="B1" s="192"/>
      <c r="C1" s="192"/>
      <c r="D1" s="192"/>
      <c r="E1" s="192"/>
    </row>
    <row r="2" spans="1:6" ht="16.5" thickBot="1" x14ac:dyDescent="0.3">
      <c r="A2" s="184" t="s">
        <v>91</v>
      </c>
      <c r="B2" s="185"/>
      <c r="C2" s="186" t="s">
        <v>92</v>
      </c>
      <c r="D2" s="185"/>
      <c r="E2" s="107" t="s">
        <v>90</v>
      </c>
    </row>
    <row r="3" spans="1:6" ht="30" customHeight="1" thickBot="1" x14ac:dyDescent="0.3">
      <c r="A3" s="108" t="s">
        <v>102</v>
      </c>
      <c r="B3" s="4"/>
      <c r="C3" s="110" t="s">
        <v>103</v>
      </c>
      <c r="D3" s="6"/>
      <c r="E3" s="116">
        <f>D3-B3</f>
        <v>0</v>
      </c>
    </row>
    <row r="4" spans="1:6" ht="15.75" x14ac:dyDescent="0.25">
      <c r="A4" s="187" t="s">
        <v>93</v>
      </c>
      <c r="B4" s="188"/>
      <c r="C4" s="189" t="s">
        <v>94</v>
      </c>
      <c r="D4" s="190"/>
      <c r="E4" s="109"/>
    </row>
    <row r="5" spans="1:6" ht="15.75" x14ac:dyDescent="0.25">
      <c r="A5" s="111" t="s">
        <v>95</v>
      </c>
      <c r="B5" s="5"/>
      <c r="C5" s="111" t="s">
        <v>95</v>
      </c>
      <c r="D5" s="7"/>
      <c r="E5" s="109">
        <f t="shared" ref="E5:E11" si="0">D5-B5</f>
        <v>0</v>
      </c>
    </row>
    <row r="6" spans="1:6" ht="15" customHeight="1" x14ac:dyDescent="0.25">
      <c r="A6" s="111" t="s">
        <v>96</v>
      </c>
      <c r="B6" s="5"/>
      <c r="C6" s="111" t="s">
        <v>96</v>
      </c>
      <c r="D6" s="7"/>
      <c r="E6" s="109">
        <f t="shared" si="0"/>
        <v>0</v>
      </c>
    </row>
    <row r="7" spans="1:6" ht="17.25" customHeight="1" x14ac:dyDescent="0.25">
      <c r="A7" s="111" t="s">
        <v>97</v>
      </c>
      <c r="B7" s="5"/>
      <c r="C7" s="111" t="s">
        <v>97</v>
      </c>
      <c r="D7" s="7"/>
      <c r="E7" s="109">
        <f t="shared" si="0"/>
        <v>0</v>
      </c>
    </row>
    <row r="8" spans="1:6" ht="16.5" customHeight="1" x14ac:dyDescent="0.25">
      <c r="A8" s="111" t="s">
        <v>98</v>
      </c>
      <c r="B8" s="5"/>
      <c r="C8" s="111" t="s">
        <v>98</v>
      </c>
      <c r="D8" s="7"/>
      <c r="E8" s="109">
        <f t="shared" si="0"/>
        <v>0</v>
      </c>
    </row>
    <row r="9" spans="1:6" ht="18" customHeight="1" x14ac:dyDescent="0.25">
      <c r="A9" s="111" t="s">
        <v>99</v>
      </c>
      <c r="B9" s="5"/>
      <c r="C9" s="111" t="s">
        <v>99</v>
      </c>
      <c r="D9" s="7"/>
      <c r="E9" s="109">
        <f t="shared" si="0"/>
        <v>0</v>
      </c>
    </row>
    <row r="10" spans="1:6" ht="25.5" customHeight="1" thickBot="1" x14ac:dyDescent="0.3">
      <c r="A10" s="112" t="s">
        <v>100</v>
      </c>
      <c r="B10" s="115">
        <f>SUM(B5:B9)</f>
        <v>0</v>
      </c>
      <c r="C10" s="112" t="s">
        <v>100</v>
      </c>
      <c r="D10" s="115">
        <f>SUM(D5:D9)</f>
        <v>0</v>
      </c>
      <c r="E10" s="117">
        <f t="shared" si="0"/>
        <v>0</v>
      </c>
    </row>
    <row r="11" spans="1:6" ht="16.5" thickBot="1" x14ac:dyDescent="0.3">
      <c r="A11" s="113" t="s">
        <v>101</v>
      </c>
      <c r="B11" s="114">
        <f>B3+B10</f>
        <v>0</v>
      </c>
      <c r="C11" s="113" t="s">
        <v>101</v>
      </c>
      <c r="D11" s="114">
        <f>D3+D10</f>
        <v>0</v>
      </c>
      <c r="E11" s="114">
        <f t="shared" si="0"/>
        <v>0</v>
      </c>
    </row>
    <row r="12" spans="1:6" x14ac:dyDescent="0.25">
      <c r="A12" s="1"/>
      <c r="B12" s="1"/>
      <c r="C12" s="1"/>
      <c r="D12" s="1"/>
      <c r="E12" s="1"/>
      <c r="F12" s="1"/>
    </row>
    <row r="13" spans="1:6" ht="15.75" thickBot="1" x14ac:dyDescent="0.3">
      <c r="A13" s="1"/>
      <c r="B13" s="1"/>
      <c r="C13" s="1"/>
      <c r="D13" s="1"/>
      <c r="E13" s="1"/>
      <c r="F13" s="1"/>
    </row>
    <row r="14" spans="1:6" x14ac:dyDescent="0.25">
      <c r="C14" s="118" t="s">
        <v>106</v>
      </c>
      <c r="D14" s="119"/>
      <c r="E14" s="1"/>
      <c r="F14" s="1"/>
    </row>
    <row r="15" spans="1:6" x14ac:dyDescent="0.25">
      <c r="C15" s="120" t="s">
        <v>109</v>
      </c>
      <c r="D15" s="121" t="s">
        <v>55</v>
      </c>
      <c r="E15" s="1"/>
      <c r="F15" s="1"/>
    </row>
    <row r="16" spans="1:6" x14ac:dyDescent="0.25">
      <c r="C16" s="126"/>
      <c r="D16" s="127"/>
      <c r="E16" s="1"/>
      <c r="F16" s="1"/>
    </row>
    <row r="17" spans="1:6" x14ac:dyDescent="0.25">
      <c r="C17" s="126"/>
      <c r="D17" s="127"/>
      <c r="E17" s="1"/>
      <c r="F17" s="1"/>
    </row>
    <row r="18" spans="1:6" x14ac:dyDescent="0.25">
      <c r="C18" s="126"/>
      <c r="D18" s="127"/>
      <c r="E18" s="1"/>
      <c r="F18" s="1"/>
    </row>
    <row r="19" spans="1:6" x14ac:dyDescent="0.25">
      <c r="C19" s="126"/>
      <c r="D19" s="127"/>
      <c r="E19" s="1"/>
      <c r="F19" s="1"/>
    </row>
    <row r="20" spans="1:6" x14ac:dyDescent="0.25">
      <c r="C20" s="126"/>
      <c r="D20" s="127"/>
      <c r="E20" s="1"/>
      <c r="F20" s="1"/>
    </row>
    <row r="21" spans="1:6" x14ac:dyDescent="0.25">
      <c r="C21" s="122" t="s">
        <v>107</v>
      </c>
      <c r="D21" s="123"/>
      <c r="E21" s="1"/>
      <c r="F21" s="1"/>
    </row>
    <row r="22" spans="1:6" x14ac:dyDescent="0.25">
      <c r="C22" s="120" t="s">
        <v>110</v>
      </c>
      <c r="D22" s="121" t="s">
        <v>55</v>
      </c>
      <c r="E22" s="1"/>
      <c r="F22" s="1"/>
    </row>
    <row r="23" spans="1:6" x14ac:dyDescent="0.25">
      <c r="C23" s="126"/>
      <c r="D23" s="127"/>
      <c r="E23" s="1"/>
      <c r="F23" s="1"/>
    </row>
    <row r="24" spans="1:6" x14ac:dyDescent="0.25">
      <c r="C24" s="126"/>
      <c r="D24" s="127"/>
      <c r="E24" s="1"/>
      <c r="F24" s="1"/>
    </row>
    <row r="25" spans="1:6" x14ac:dyDescent="0.25">
      <c r="C25" s="126"/>
      <c r="D25" s="127"/>
      <c r="E25" s="1"/>
      <c r="F25" s="1"/>
    </row>
    <row r="26" spans="1:6" x14ac:dyDescent="0.25">
      <c r="C26" s="122" t="s">
        <v>108</v>
      </c>
      <c r="D26" s="123"/>
      <c r="E26" s="1"/>
      <c r="F26" s="1"/>
    </row>
    <row r="27" spans="1:6" x14ac:dyDescent="0.25">
      <c r="C27" s="120" t="s">
        <v>110</v>
      </c>
      <c r="D27" s="121" t="s">
        <v>55</v>
      </c>
      <c r="E27" s="1"/>
      <c r="F27" s="1"/>
    </row>
    <row r="28" spans="1:6" x14ac:dyDescent="0.25">
      <c r="C28" s="126"/>
      <c r="D28" s="128"/>
      <c r="E28" s="1"/>
      <c r="F28" s="1"/>
    </row>
    <row r="29" spans="1:6" x14ac:dyDescent="0.25">
      <c r="C29" s="126"/>
      <c r="D29" s="128"/>
      <c r="E29" s="1"/>
      <c r="F29" s="1"/>
    </row>
    <row r="30" spans="1:6" x14ac:dyDescent="0.25">
      <c r="C30" s="129"/>
      <c r="D30" s="130"/>
      <c r="E30" s="1"/>
      <c r="F30" s="1"/>
    </row>
    <row r="31" spans="1:6" x14ac:dyDescent="0.25">
      <c r="A31" s="1"/>
      <c r="B31" s="1"/>
      <c r="C31" s="124" t="s">
        <v>111</v>
      </c>
      <c r="D31" s="125"/>
      <c r="E31" s="1"/>
      <c r="F31" s="1"/>
    </row>
    <row r="32" spans="1:6" x14ac:dyDescent="0.25">
      <c r="A32" s="1"/>
      <c r="B32" s="1"/>
      <c r="C32" s="120" t="s">
        <v>110</v>
      </c>
      <c r="D32" s="121" t="s">
        <v>55</v>
      </c>
      <c r="E32" s="1"/>
      <c r="F32" s="1"/>
    </row>
    <row r="33" spans="3:4" x14ac:dyDescent="0.25">
      <c r="C33" s="126"/>
      <c r="D33" s="128"/>
    </row>
    <row r="34" spans="3:4" x14ac:dyDescent="0.25">
      <c r="C34" s="126"/>
      <c r="D34" s="128"/>
    </row>
    <row r="35" spans="3:4" ht="15.75" thickBot="1" x14ac:dyDescent="0.3">
      <c r="C35" s="131"/>
      <c r="D35" s="132"/>
    </row>
  </sheetData>
  <sheetProtection algorithmName="SHA-512" hashValue="oEXZZU7UAil/UPB6qg5mkYD6REiDFybdqg/PoqQfqvZnY4pYkQ4k0UFn0KD0KqcfXx7q4EksoyacktPcFKm3Lw==" saltValue="KL3kRqoFX0JvgvOrCesvNw==" spinCount="100000" sheet="1" objects="1" scenarios="1"/>
  <mergeCells count="5">
    <mergeCell ref="A2:B2"/>
    <mergeCell ref="C2:D2"/>
    <mergeCell ref="A4:B4"/>
    <mergeCell ref="C4:D4"/>
    <mergeCell ref="A1:E1"/>
  </mergeCells>
  <pageMargins left="0.7" right="0.7" top="0.75" bottom="0.75" header="0.3" footer="0.3"/>
  <pageSetup paperSize="9" scale="6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14E8-FBD2-4602-8ACF-2E22DC6C70C2}">
  <dimension ref="A1:A2"/>
  <sheetViews>
    <sheetView workbookViewId="0">
      <selection activeCell="I25" sqref="I25"/>
    </sheetView>
  </sheetViews>
  <sheetFormatPr baseColWidth="10" defaultRowHeight="15" x14ac:dyDescent="0.25"/>
  <sheetData>
    <row r="1" spans="1:1" x14ac:dyDescent="0.25">
      <c r="A1" s="145" t="s">
        <v>114</v>
      </c>
    </row>
    <row r="2" spans="1:1" x14ac:dyDescent="0.25">
      <c r="A2" s="145" t="s">
        <v>115</v>
      </c>
    </row>
  </sheetData>
  <sheetProtection algorithmName="SHA-512" hashValue="xSe8dHs9E2cZS3IJRMTv6JFup3otvnfI9/95M/DmID7aaDMhdZjUYjThAUWHgRCl54oJAcO8PWI7TA5eUYyczA==" saltValue="GMgf2NZl4HE1n39Hon10j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Datos identificativos</vt:lpstr>
      <vt:lpstr>Desviación gastos e ingresos</vt:lpstr>
      <vt:lpstr>Cuenta Justificativa</vt:lpstr>
      <vt:lpstr>Fuentes Financiación</vt:lpstr>
      <vt:lpstr>Hoja1</vt:lpstr>
      <vt:lpstr>'Cuenta Justificativa'!Área_de_impresión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CCR</dc:creator>
  <cp:lastModifiedBy>Fabiola CCR</cp:lastModifiedBy>
  <dcterms:created xsi:type="dcterms:W3CDTF">2015-06-05T18:19:34Z</dcterms:created>
  <dcterms:modified xsi:type="dcterms:W3CDTF">2022-12-13T08:50:42Z</dcterms:modified>
</cp:coreProperties>
</file>