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hidePivotFieldList="1" defaultThemeVersion="124226"/>
  <xr:revisionPtr revIDLastSave="0" documentId="13_ncr:1_{60A9B614-472B-4D6B-8ED1-E3595907A4B3}" xr6:coauthVersionLast="36" xr6:coauthVersionMax="36" xr10:uidLastSave="{00000000-0000-0000-0000-000000000000}"/>
  <workbookProtection workbookAlgorithmName="SHA-512" workbookHashValue="u81igU3bMhFFNkwh8bpbH1cl+GzSGhLZ5Rt3SikaHkwQPxzpxy8FRsmcETuVxk/ASRi+H1gKxUBbw7DUk7yInQ==" workbookSaltValue="YlXPcKBPuFTLHwrB2YHldw==" workbookSpinCount="100000" lockStructure="1"/>
  <bookViews>
    <workbookView xWindow="0" yWindow="0" windowWidth="23040" windowHeight="9060" activeTab="1" xr2:uid="{00000000-000D-0000-FFFF-FFFF00000000}"/>
  </bookViews>
  <sheets>
    <sheet name="Instructions" sheetId="9" r:id="rId1"/>
    <sheet name="Schedule &amp; Checklist" sheetId="6" r:id="rId2"/>
    <sheet name="Labor Expenditures" sheetId="3" r:id="rId3"/>
    <sheet name="Non Labor Expenditures" sheetId="4" r:id="rId4"/>
    <sheet name="Totals" sheetId="5" r:id="rId5"/>
    <sheet name="Lookup" sheetId="8" state="hidden" r:id="rId6"/>
  </sheets>
  <definedNames>
    <definedName name="Job_Category">Lookup!#REF!</definedName>
    <definedName name="Year1">'Schedule &amp; Checklist'!$E$4</definedName>
    <definedName name="Year2">'Schedule &amp; Checklist'!$E$5</definedName>
    <definedName name="Year3">'Schedule &amp; Checklist'!$E$6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 i="3" l="1"/>
  <c r="P2" i="3"/>
  <c r="L2" i="3"/>
  <c r="U2" i="3"/>
  <c r="V2" i="3" l="1"/>
  <c r="F4" i="6"/>
  <c r="E2" i="4" l="1"/>
  <c r="C21" i="5"/>
  <c r="E4" i="6"/>
  <c r="I2" i="3" s="1"/>
  <c r="E5" i="6" l="1"/>
  <c r="B2" i="5"/>
  <c r="B2" i="4"/>
  <c r="B6" i="5"/>
  <c r="B7" i="5"/>
  <c r="B8" i="5"/>
  <c r="G4" i="6" l="1"/>
  <c r="M2" i="3"/>
  <c r="B10" i="5"/>
  <c r="B11" i="5"/>
  <c r="B9" i="5"/>
  <c r="B3" i="5"/>
  <c r="F2" i="4"/>
  <c r="C13" i="5"/>
  <c r="C10" i="5"/>
  <c r="C7" i="5"/>
  <c r="C6" i="5"/>
  <c r="C8" i="5" l="1"/>
  <c r="C12" i="5"/>
  <c r="C14" i="5" s="1"/>
  <c r="C9" i="5"/>
  <c r="C11" i="5" s="1"/>
  <c r="C16" i="5"/>
  <c r="C15" i="5" l="1"/>
  <c r="C17" i="5" s="1"/>
  <c r="E3" i="8" l="1"/>
  <c r="E4" i="8" s="1"/>
  <c r="E5" i="8" s="1"/>
  <c r="E6" i="8" l="1"/>
  <c r="E7" i="8" l="1"/>
  <c r="E8" i="8" l="1"/>
  <c r="E9" i="8" l="1"/>
  <c r="E6" i="6" l="1"/>
  <c r="Q2" i="3" s="1"/>
  <c r="E7" i="6"/>
  <c r="B4" i="5" l="1"/>
  <c r="B14" i="5"/>
  <c r="J2" i="4"/>
  <c r="B13" i="5"/>
  <c r="B12" i="5"/>
  <c r="F6" i="6"/>
  <c r="G6" i="6" s="1"/>
  <c r="F5" i="6"/>
  <c r="G5" i="6" s="1"/>
  <c r="M2" i="4" l="1"/>
  <c r="C4" i="5" s="1"/>
  <c r="I2" i="4"/>
  <c r="C3" i="5" s="1"/>
  <c r="C2" i="5"/>
  <c r="C5" i="5" l="1"/>
  <c r="N2" i="4"/>
  <c r="C19" i="5" l="1"/>
  <c r="D3" i="8"/>
  <c r="F3" i="8" s="1"/>
  <c r="D7" i="8"/>
  <c r="D4" i="8"/>
  <c r="D5" i="8"/>
  <c r="D9" i="8"/>
  <c r="D6" i="8"/>
  <c r="D8" i="8"/>
  <c r="W6" i="8" l="1"/>
  <c r="M6" i="8"/>
  <c r="X6" i="8"/>
  <c r="N6" i="8"/>
  <c r="G6" i="8"/>
  <c r="I6" i="8"/>
  <c r="F6" i="8"/>
  <c r="Y6" i="8"/>
  <c r="O6" i="8"/>
  <c r="Z6" i="8"/>
  <c r="P6" i="8"/>
  <c r="Q6" i="8"/>
  <c r="S6" i="8"/>
  <c r="H6" i="8"/>
  <c r="T6" i="8"/>
  <c r="J6" i="8"/>
  <c r="U6" i="8"/>
  <c r="R6" i="8"/>
  <c r="K6" i="8"/>
  <c r="L6" i="8"/>
  <c r="V6" i="8"/>
  <c r="Z11" i="8"/>
  <c r="Z9" i="8"/>
  <c r="J9" i="8"/>
  <c r="F9" i="8"/>
  <c r="K9" i="8"/>
  <c r="V9" i="8"/>
  <c r="G9" i="8"/>
  <c r="X9" i="8"/>
  <c r="L9" i="8"/>
  <c r="M9" i="8"/>
  <c r="N9" i="8"/>
  <c r="T9" i="8"/>
  <c r="P9" i="8"/>
  <c r="U9" i="8"/>
  <c r="Q9" i="8"/>
  <c r="R9" i="8"/>
  <c r="W9" i="8"/>
  <c r="S9" i="8"/>
  <c r="O9" i="8"/>
  <c r="H9" i="8"/>
  <c r="I9" i="8"/>
  <c r="Y9" i="8"/>
  <c r="N5" i="8"/>
  <c r="O5" i="8"/>
  <c r="I5" i="8"/>
  <c r="Z5" i="8"/>
  <c r="J5" i="8"/>
  <c r="K5" i="8"/>
  <c r="T5" i="8"/>
  <c r="P5" i="8"/>
  <c r="U5" i="8"/>
  <c r="Q5" i="8"/>
  <c r="V5" i="8"/>
  <c r="R5" i="8"/>
  <c r="X5" i="8"/>
  <c r="H5" i="8"/>
  <c r="Y5" i="8"/>
  <c r="F5" i="8"/>
  <c r="W5" i="8"/>
  <c r="G5" i="8"/>
  <c r="S5" i="8"/>
  <c r="L5" i="8"/>
  <c r="M5" i="8"/>
  <c r="Y4" i="8"/>
  <c r="O4" i="8"/>
  <c r="Z4" i="8"/>
  <c r="P4" i="8"/>
  <c r="T4" i="8"/>
  <c r="F4" i="8"/>
  <c r="V4" i="8"/>
  <c r="W4" i="8"/>
  <c r="Q4" i="8"/>
  <c r="R4" i="8"/>
  <c r="G4" i="8"/>
  <c r="S4" i="8"/>
  <c r="I4" i="8"/>
  <c r="J4" i="8"/>
  <c r="U4" i="8"/>
  <c r="K4" i="8"/>
  <c r="L4" i="8"/>
  <c r="H4" i="8"/>
  <c r="M4" i="8"/>
  <c r="X4" i="8"/>
  <c r="N4" i="8"/>
  <c r="Z10" i="8"/>
  <c r="L7" i="8"/>
  <c r="M7" i="8"/>
  <c r="V7" i="8"/>
  <c r="W7" i="8"/>
  <c r="G7" i="8"/>
  <c r="X7" i="8"/>
  <c r="N7" i="8"/>
  <c r="O7" i="8"/>
  <c r="T7" i="8"/>
  <c r="P7" i="8"/>
  <c r="R7" i="8"/>
  <c r="S7" i="8"/>
  <c r="H7" i="8"/>
  <c r="Y7" i="8"/>
  <c r="I7" i="8"/>
  <c r="Z7" i="8"/>
  <c r="U7" i="8"/>
  <c r="Q7" i="8"/>
  <c r="F7" i="8"/>
  <c r="J7" i="8"/>
  <c r="K7" i="8"/>
  <c r="U8" i="8"/>
  <c r="K8" i="8"/>
  <c r="V8" i="8"/>
  <c r="L8" i="8"/>
  <c r="O8" i="8"/>
  <c r="Q8" i="8"/>
  <c r="R8" i="8"/>
  <c r="G8" i="8"/>
  <c r="W8" i="8"/>
  <c r="M8" i="8"/>
  <c r="X8" i="8"/>
  <c r="N8" i="8"/>
  <c r="Y8" i="8"/>
  <c r="S8" i="8"/>
  <c r="H8" i="8"/>
  <c r="Z8" i="8"/>
  <c r="P8" i="8"/>
  <c r="J8" i="8"/>
  <c r="F8" i="8"/>
  <c r="T8" i="8"/>
  <c r="I8" i="8"/>
  <c r="T3" i="8"/>
  <c r="P3" i="8"/>
  <c r="U3" i="8"/>
  <c r="Q3" i="8"/>
  <c r="Z3" i="8"/>
  <c r="J3" i="8"/>
  <c r="K3" i="8"/>
  <c r="L3" i="8"/>
  <c r="N3" i="8"/>
  <c r="V3" i="8"/>
  <c r="R3" i="8"/>
  <c r="W3" i="8"/>
  <c r="G3" i="8"/>
  <c r="S3" i="8"/>
  <c r="X3" i="8"/>
  <c r="H3" i="8"/>
  <c r="M3" i="8"/>
  <c r="Y3" i="8"/>
  <c r="I3" i="8"/>
  <c r="O3" i="8"/>
</calcChain>
</file>

<file path=xl/sharedStrings.xml><?xml version="1.0" encoding="utf-8"?>
<sst xmlns="http://schemas.openxmlformats.org/spreadsheetml/2006/main" count="236" uniqueCount="165">
  <si>
    <t>Total</t>
  </si>
  <si>
    <t>Job Title</t>
  </si>
  <si>
    <t>Item</t>
  </si>
  <si>
    <t>Payment Type</t>
  </si>
  <si>
    <t>LA Resident</t>
  </si>
  <si>
    <t>Total Salary</t>
  </si>
  <si>
    <t>Year 1</t>
  </si>
  <si>
    <t>Year 2</t>
  </si>
  <si>
    <t>Year 3</t>
  </si>
  <si>
    <t>Project Manager</t>
  </si>
  <si>
    <t>Year</t>
  </si>
  <si>
    <t>Year 1 Item Count</t>
  </si>
  <si>
    <t>Year 1 Unit Cost</t>
  </si>
  <si>
    <t>Year 1 Total Cost</t>
  </si>
  <si>
    <t>Average Allocation</t>
  </si>
  <si>
    <t>Existing or New Hire</t>
  </si>
  <si>
    <t>Job Count</t>
  </si>
  <si>
    <t>Developer</t>
  </si>
  <si>
    <t>Year 2 Item Count</t>
  </si>
  <si>
    <t>Year 2 Total Cost</t>
  </si>
  <si>
    <t>Year 3 Item Count</t>
  </si>
  <si>
    <t>Year 3 Total Cost</t>
  </si>
  <si>
    <t>Total Labor - Year 1</t>
  </si>
  <si>
    <t>Total Labor - Year 2</t>
  </si>
  <si>
    <t>Total Labor - Year 3</t>
  </si>
  <si>
    <t>Total Labor</t>
  </si>
  <si>
    <t>Total Non Labor - Year 1</t>
  </si>
  <si>
    <t>Total Non Labor - Year 2</t>
  </si>
  <si>
    <t>Total Non Labor - Year 3</t>
  </si>
  <si>
    <t>Total Non Labor</t>
  </si>
  <si>
    <t>Amount</t>
  </si>
  <si>
    <t>#</t>
  </si>
  <si>
    <t>C-Level</t>
  </si>
  <si>
    <t>Job Category</t>
  </si>
  <si>
    <t>Total Estimated Digital Media Jobs</t>
  </si>
  <si>
    <t>Labor - LA Residents - Year 1</t>
  </si>
  <si>
    <t>Labor - Non LA Residents - Year 1</t>
  </si>
  <si>
    <t>Labor - LA Residents - Year 2</t>
  </si>
  <si>
    <t>Labor - Non LA Residents - Year 2</t>
  </si>
  <si>
    <t>Labor - LA Residents - Year 3</t>
  </si>
  <si>
    <t>Labor - Non LA Residents - Year 3</t>
  </si>
  <si>
    <t>Total LA Resident Labor</t>
  </si>
  <si>
    <t>Total Non LA Resident Labor</t>
  </si>
  <si>
    <t>Total Expenditures</t>
  </si>
  <si>
    <t xml:space="preserve">Ensure that the estimated rent claimed is pro-rated based on the space in which direct development occurs. </t>
  </si>
  <si>
    <t xml:space="preserve">Disclose all related party transactions and the amounts. Please be aware that the CPA firm engaged to perform the agreed upon procedures report will have to validate the business purpose and economic substance of the transaction. </t>
  </si>
  <si>
    <t>If expenditures include a distributed, on-demand web application (SaaS or software as a service) remove any expenditures related to the distribution of the product. Equipment used to distribute the product is considered non-eligible equipment because it is considered outside the development stage.</t>
  </si>
  <si>
    <t>Ensure no state and/or local tax expenditures are included as an eligible expenditure.</t>
  </si>
  <si>
    <t>Year 3 - Percent Allocation</t>
  </si>
  <si>
    <t>Checklist</t>
  </si>
  <si>
    <t>Project Start Date</t>
  </si>
  <si>
    <t>Project End Date</t>
  </si>
  <si>
    <t>Calendar Year</t>
  </si>
  <si>
    <t>Start</t>
  </si>
  <si>
    <t>End</t>
  </si>
  <si>
    <t>Year 4</t>
  </si>
  <si>
    <t>PROJECT SCHEDULE</t>
  </si>
  <si>
    <t>EXPENDITURE CHECKLIST</t>
  </si>
  <si>
    <t xml:space="preserve">Ensure that expenditures submitted in this budget does NOT include operating and ongoing maintenance costs for once the project is commercially released. This includes, but is not limited to, the following:                                                                                                                                 
• Cost to manage or run underlying company
• C-level executive duties
• Customer service
• Business development
• Promotion
• Sales
• Travel
</t>
  </si>
  <si>
    <t xml:space="preserve">Ensure that C-level executive expenditures been appropriately allocated to direct development of the project. Salary expenses for C-level positions are not an eligible expenditure, unless the applicant can demonstrate that services performed in Louisiana were directly related to the development of a state certified production. Remove any expenditures that are outside of program eligibility which includes, but is not limited to, the following:                                                                                                                                     
• Administrative functions
• Sales
• Marketing
• Bonuses
• Stock options
• Profit sharing
</t>
  </si>
  <si>
    <t>Read the following checklist prior to filling out this spreadsheet.</t>
  </si>
  <si>
    <t>Employee Name</t>
  </si>
  <si>
    <t>Year 1 - Percent Allocation</t>
  </si>
  <si>
    <t>Year 2 - Percent Allocation</t>
  </si>
  <si>
    <t>Engineer</t>
  </si>
  <si>
    <t>Anaylst/Admin</t>
  </si>
  <si>
    <t>VP-Level</t>
  </si>
  <si>
    <t>Manager</t>
  </si>
  <si>
    <t>Other</t>
  </si>
  <si>
    <t>Programmer..Sr,Jr</t>
  </si>
  <si>
    <t>Software Developer..Sr,Jr</t>
  </si>
  <si>
    <t>Lead Developer</t>
  </si>
  <si>
    <t>Tech Architect</t>
  </si>
  <si>
    <t>Software Architect</t>
  </si>
  <si>
    <t>Software Specialist</t>
  </si>
  <si>
    <t>Application Developer</t>
  </si>
  <si>
    <t>Web Developer</t>
  </si>
  <si>
    <t>Software Engineer..Sr,Jr</t>
  </si>
  <si>
    <t>Lead Engineer</t>
  </si>
  <si>
    <t>Product Engineer</t>
  </si>
  <si>
    <t>UX/UI</t>
  </si>
  <si>
    <t>Application Engineer</t>
  </si>
  <si>
    <t>Graphics Engineer</t>
  </si>
  <si>
    <t>Gameplay Engineer</t>
  </si>
  <si>
    <t>Automation Engineer</t>
  </si>
  <si>
    <t>Business Analyst</t>
  </si>
  <si>
    <t>Quality Assurance Analyst</t>
  </si>
  <si>
    <t>Project/Program Mgnt Analyst</t>
  </si>
  <si>
    <t>Test Engineer</t>
  </si>
  <si>
    <t>Database Administrator</t>
  </si>
  <si>
    <t>Data Entry Tech/Specialst</t>
  </si>
  <si>
    <t>CEO</t>
  </si>
  <si>
    <t>CTO</t>
  </si>
  <si>
    <t>CFO</t>
  </si>
  <si>
    <t>COO</t>
  </si>
  <si>
    <t>CIO</t>
  </si>
  <si>
    <t>Chief Creative Officer</t>
  </si>
  <si>
    <t>Chief Academic Officer</t>
  </si>
  <si>
    <t>President</t>
  </si>
  <si>
    <t>Chairman/Vice Chair</t>
  </si>
  <si>
    <t>VP Operations</t>
  </si>
  <si>
    <t>VP Tech</t>
  </si>
  <si>
    <t>VP Development</t>
  </si>
  <si>
    <t>VP Design</t>
  </si>
  <si>
    <t>VP Production</t>
  </si>
  <si>
    <t>Senior VP…</t>
  </si>
  <si>
    <t>Exec VP…(Think should include in C-Level)</t>
  </si>
  <si>
    <t>Regional VP…</t>
  </si>
  <si>
    <t>Business/QA Analyst Manager</t>
  </si>
  <si>
    <t>Program Manager</t>
  </si>
  <si>
    <t>Program Owner</t>
  </si>
  <si>
    <t>Design Manager</t>
  </si>
  <si>
    <t>Director of…..</t>
  </si>
  <si>
    <t>Art Director</t>
  </si>
  <si>
    <t>Development Manager</t>
  </si>
  <si>
    <t>Scrum Master</t>
  </si>
  <si>
    <t>Social Media Manager</t>
  </si>
  <si>
    <t>Support Services Director/Mgr</t>
  </si>
  <si>
    <t>Systems/Visual/Proj Architect</t>
  </si>
  <si>
    <t>Designer</t>
  </si>
  <si>
    <t>Interns</t>
  </si>
  <si>
    <t>Server Developer</t>
  </si>
  <si>
    <t>Tech Lead</t>
  </si>
  <si>
    <t>Instructional Developer</t>
  </si>
  <si>
    <t>Security Specialist</t>
  </si>
  <si>
    <t>Artist/3D/Tech Artist/Assit</t>
  </si>
  <si>
    <t>Network Engineer</t>
  </si>
  <si>
    <t>Member Service Rep</t>
  </si>
  <si>
    <t>Scientist</t>
  </si>
  <si>
    <t>Inspector</t>
  </si>
  <si>
    <t>Animator</t>
  </si>
  <si>
    <t>Consultant….</t>
  </si>
  <si>
    <t>Editor/ Writer</t>
  </si>
  <si>
    <t>Subject Matter Expert</t>
  </si>
  <si>
    <t>Account Executive</t>
  </si>
  <si>
    <t>Community Service Rep</t>
  </si>
  <si>
    <t>Producer</t>
  </si>
  <si>
    <t>Count</t>
  </si>
  <si>
    <t>Job Description</t>
  </si>
  <si>
    <t>Year 3 Unit Cost</t>
  </si>
  <si>
    <t>Year 2 Unit Cost</t>
  </si>
  <si>
    <t xml:space="preserve">The following job titles are non qualifing job titles:
• Customer Service
• Sales Teams
• Marketing/PR
• Accounting/Fiscal
• HR
• Manufacturing
• Misc. Office/Admin Staff
• Tech Support
• Telecomms
• Legal
• Content Curator
</t>
  </si>
  <si>
    <t>Enter the Project Period below. The calendar years will automatically populate the Labor and Non Labor Expenditures.
Contact the DM LED Program Manager if the project is longer than 3 years.</t>
  </si>
  <si>
    <t>Review the Schedule and Checklist tab.</t>
  </si>
  <si>
    <t>Review the checklist to ensure data to be entered meets the eligibility requirements.</t>
  </si>
  <si>
    <t>Fields with a gray background indicate fields that are automatically calculated or not required based on the data already entered.</t>
  </si>
  <si>
    <t xml:space="preserve">Coping data from other spreadsheets is allowed for job titles, employee name, annual salaries, and percent allocation. </t>
  </si>
  <si>
    <t>Enter Labor Expenditures.</t>
  </si>
  <si>
    <t>Existing/New Hire, Job Category, LA Resident, and Payment Type should not be copied from outside this spreadsheet. However, you can copy from within this spreadsheet. For example, if all the employees have the same payment type, you can enter the first record and then copy the payment type into the rest of the employees.</t>
  </si>
  <si>
    <t>The employee name is required for existing jobs. The employee name will have a gray background and is not required when New Hire is entered.</t>
  </si>
  <si>
    <t xml:space="preserve">The job description is only required for certain Job categories. The job description will have a gray background, if not required. </t>
  </si>
  <si>
    <t>Enter Non Labor Expenditures.</t>
  </si>
  <si>
    <t>Review for missing data.</t>
  </si>
  <si>
    <t>Please review this spreadsheet for any missing (Light Red) fields. If you import this spreadsheet into the Digital Media Application in FastLane Next Generation and you get an import failed notice, please check for any light red fields and reimport.</t>
  </si>
  <si>
    <t xml:space="preserve">Fields with light red background indicate missing data. </t>
  </si>
  <si>
    <t>Leave this sheet as is, if there are no non labor expenditures for the project.</t>
  </si>
  <si>
    <t>If there is a non labor item for less than the years of project period, please enter 0 in the cost and count for years where that item cost is not applicable. For example, Hardware costs on Year 1 only, Year 2 and Year 3 enter 0 in cost and count.</t>
  </si>
  <si>
    <t>INSTRUCTIONS</t>
  </si>
  <si>
    <t>Year 1 - Annual Salary</t>
  </si>
  <si>
    <t>Year 2 - Annual Salary</t>
  </si>
  <si>
    <t>Year 1 Annual Salary * Percent Allocation *Job Count</t>
  </si>
  <si>
    <t>Year 3 Annual Salary * Percent Allocation *Job Count</t>
  </si>
  <si>
    <t>Year 2 Annual Salary * Percent Allocation *Job Count</t>
  </si>
  <si>
    <t>Year 3 - Annual Salary</t>
  </si>
  <si>
    <t>Project Start Date and End Date is required. Please enter these dates before entering data in Labor Expenditures and Non Labor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</si>
</sst>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6"/>
      <color theme="1"/>
      <name val="Calibri"/>
      <family val="2"/>
      <scheme val="minor"/>
    </font>
    <font>
      <i/>
      <sz val="11"/>
      <color theme="9" tint="-0.499984740745262"/>
      <name val="Calibri"/>
      <family val="2"/>
      <scheme val="minor"/>
    </font>
    <font>
      <b/>
      <sz val="11"/>
      <color theme="1" tint="0.499984740745262"/>
      <name val="Calibri"/>
      <family val="2"/>
      <scheme val="minor"/>
    </font>
    <font>
      <sz val="11"/>
      <color theme="1" tint="0.499984740745262"/>
      <name val="Calibri"/>
      <family val="2"/>
      <scheme val="minor"/>
    </font>
    <font>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93">
    <xf numFmtId="0" fontId="0" fillId="0" borderId="0" xfId="0"/>
    <xf numFmtId="14" fontId="0" fillId="0" borderId="4" xfId="0" applyNumberFormat="1" applyFill="1" applyBorder="1" applyAlignment="1" applyProtection="1">
      <alignment horizontal="left"/>
      <protection locked="0"/>
    </xf>
    <xf numFmtId="0" fontId="6" fillId="3" borderId="0" xfId="0" applyFont="1" applyFill="1" applyAlignment="1" applyProtection="1">
      <alignment horizontal="left"/>
    </xf>
    <xf numFmtId="0" fontId="0" fillId="3" borderId="0" xfId="0" applyFill="1" applyProtection="1"/>
    <xf numFmtId="0" fontId="0" fillId="0" borderId="0" xfId="0" applyProtection="1"/>
    <xf numFmtId="0" fontId="0" fillId="3" borderId="0" xfId="0" applyFill="1" applyAlignment="1" applyProtection="1">
      <alignment vertical="top"/>
    </xf>
    <xf numFmtId="0" fontId="0" fillId="0" borderId="0" xfId="0" applyAlignment="1" applyProtection="1">
      <alignment vertical="top"/>
    </xf>
    <xf numFmtId="0" fontId="4" fillId="6" borderId="0" xfId="0" applyFont="1" applyFill="1" applyAlignment="1" applyProtection="1">
      <alignment horizontal="left"/>
    </xf>
    <xf numFmtId="0" fontId="4" fillId="6" borderId="4" xfId="0" applyFont="1" applyFill="1" applyBorder="1" applyProtection="1"/>
    <xf numFmtId="0" fontId="3" fillId="6" borderId="2" xfId="0" applyFont="1" applyFill="1" applyBorder="1" applyAlignment="1" applyProtection="1">
      <alignment horizontal="left"/>
    </xf>
    <xf numFmtId="0" fontId="3" fillId="6" borderId="7" xfId="0" applyFont="1" applyFill="1" applyBorder="1" applyAlignment="1" applyProtection="1">
      <alignment horizontal="left"/>
    </xf>
    <xf numFmtId="14" fontId="0" fillId="3" borderId="0" xfId="0" applyNumberFormat="1" applyFill="1" applyBorder="1" applyAlignment="1" applyProtection="1">
      <alignment horizontal="left"/>
    </xf>
    <xf numFmtId="0" fontId="3" fillId="6" borderId="4" xfId="0" applyFont="1" applyFill="1" applyBorder="1" applyAlignment="1" applyProtection="1">
      <alignment horizontal="left"/>
    </xf>
    <xf numFmtId="0" fontId="0" fillId="2" borderId="2" xfId="0" applyFill="1" applyBorder="1" applyAlignment="1" applyProtection="1">
      <alignment horizontal="left"/>
    </xf>
    <xf numFmtId="14" fontId="0" fillId="2" borderId="2" xfId="0" applyNumberFormat="1" applyFill="1" applyBorder="1" applyAlignment="1" applyProtection="1">
      <alignment horizontal="left"/>
    </xf>
    <xf numFmtId="14" fontId="0" fillId="2" borderId="7" xfId="0" applyNumberFormat="1" applyFill="1" applyBorder="1" applyAlignment="1" applyProtection="1">
      <alignment horizontal="left"/>
    </xf>
    <xf numFmtId="14" fontId="0" fillId="3" borderId="0" xfId="0" applyNumberFormat="1" applyFill="1" applyAlignment="1" applyProtection="1">
      <alignment horizontal="left"/>
    </xf>
    <xf numFmtId="0" fontId="0" fillId="2" borderId="2" xfId="0" applyNumberFormat="1" applyFill="1" applyBorder="1" applyAlignment="1" applyProtection="1">
      <alignment horizontal="left"/>
    </xf>
    <xf numFmtId="0" fontId="0" fillId="3" borderId="0" xfId="0" applyFill="1" applyAlignment="1" applyProtection="1">
      <alignment horizontal="left"/>
    </xf>
    <xf numFmtId="0" fontId="8" fillId="3" borderId="8" xfId="0" applyFont="1" applyFill="1" applyBorder="1" applyAlignment="1" applyProtection="1">
      <alignment horizontal="left"/>
    </xf>
    <xf numFmtId="0" fontId="9" fillId="3" borderId="1" xfId="0" applyNumberFormat="1" applyFont="1" applyFill="1" applyBorder="1" applyAlignment="1" applyProtection="1">
      <alignment horizontal="left"/>
    </xf>
    <xf numFmtId="0" fontId="9" fillId="3" borderId="1" xfId="0" applyFont="1" applyFill="1" applyBorder="1" applyAlignment="1" applyProtection="1">
      <alignment horizontal="left"/>
    </xf>
    <xf numFmtId="0" fontId="9" fillId="3" borderId="5" xfId="0" applyFont="1" applyFill="1" applyBorder="1" applyAlignment="1" applyProtection="1">
      <alignment horizontal="left"/>
    </xf>
    <xf numFmtId="0" fontId="7" fillId="3" borderId="0" xfId="0" applyFont="1" applyFill="1" applyAlignment="1" applyProtection="1">
      <alignment horizontal="left"/>
    </xf>
    <xf numFmtId="0" fontId="3" fillId="6" borderId="6" xfId="0" applyFont="1" applyFill="1" applyBorder="1" applyAlignment="1" applyProtection="1">
      <alignment horizontal="left" vertical="top"/>
    </xf>
    <xf numFmtId="0" fontId="5" fillId="3" borderId="6" xfId="0" applyFont="1" applyFill="1" applyBorder="1" applyAlignment="1" applyProtection="1">
      <alignment horizontal="left" vertical="top"/>
    </xf>
    <xf numFmtId="49" fontId="0" fillId="0" borderId="0" xfId="0" applyNumberFormat="1" applyFill="1" applyAlignment="1" applyProtection="1">
      <alignment horizontal="left" vertical="top"/>
      <protection locked="0"/>
    </xf>
    <xf numFmtId="49" fontId="0" fillId="0" borderId="0" xfId="0" applyNumberFormat="1" applyFill="1" applyAlignment="1" applyProtection="1">
      <alignment horizontal="left" vertical="top" wrapText="1"/>
      <protection locked="0"/>
    </xf>
    <xf numFmtId="1" fontId="0" fillId="0" borderId="0" xfId="0" applyNumberFormat="1" applyFill="1" applyAlignment="1" applyProtection="1">
      <alignment horizontal="left" vertical="top"/>
      <protection locked="0"/>
    </xf>
    <xf numFmtId="0" fontId="10" fillId="0" borderId="0" xfId="0" applyFont="1" applyAlignment="1" applyProtection="1">
      <protection locked="0"/>
    </xf>
    <xf numFmtId="9" fontId="0" fillId="0" borderId="0" xfId="2" applyNumberFormat="1" applyFont="1" applyFill="1" applyAlignment="1" applyProtection="1">
      <alignment horizontal="left" vertical="top"/>
      <protection locked="0"/>
    </xf>
    <xf numFmtId="44" fontId="0" fillId="0" borderId="0" xfId="1" applyFont="1" applyFill="1" applyAlignment="1" applyProtection="1">
      <alignment horizontal="left" vertical="top"/>
      <protection locked="0"/>
    </xf>
    <xf numFmtId="9" fontId="0" fillId="0" borderId="0" xfId="2" applyNumberFormat="1" applyFont="1" applyAlignment="1" applyProtection="1">
      <alignment horizontal="left" vertical="top"/>
      <protection locked="0"/>
    </xf>
    <xf numFmtId="0" fontId="4" fillId="6" borderId="0" xfId="0" applyFont="1" applyFill="1" applyAlignment="1" applyProtection="1">
      <alignment horizontal="left" vertical="top" wrapText="1"/>
      <protection locked="0"/>
    </xf>
    <xf numFmtId="0" fontId="3" fillId="6" borderId="0" xfId="0" applyFont="1" applyFill="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44" fontId="3" fillId="6" borderId="0" xfId="1" applyFont="1" applyFill="1" applyAlignment="1" applyProtection="1">
      <alignment horizontal="left" vertical="top" wrapText="1"/>
      <protection locked="0"/>
    </xf>
    <xf numFmtId="44" fontId="0" fillId="0" borderId="0" xfId="1" applyFont="1" applyAlignment="1" applyProtection="1">
      <alignment horizontal="left" vertical="top"/>
      <protection locked="0"/>
    </xf>
    <xf numFmtId="0" fontId="3" fillId="6" borderId="9" xfId="0" applyFont="1" applyFill="1" applyBorder="1" applyAlignment="1" applyProtection="1">
      <alignment horizontal="left" vertical="top" wrapText="1"/>
      <protection locked="0"/>
    </xf>
    <xf numFmtId="44" fontId="3" fillId="6" borderId="10" xfId="1" applyFont="1" applyFill="1" applyBorder="1" applyAlignment="1" applyProtection="1">
      <alignment horizontal="left" vertical="top" wrapText="1"/>
      <protection locked="0"/>
    </xf>
    <xf numFmtId="0" fontId="3" fillId="6" borderId="0" xfId="1" applyNumberFormat="1" applyFont="1" applyFill="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0" fillId="2" borderId="0" xfId="0" applyFill="1" applyAlignment="1" applyProtection="1">
      <alignment horizontal="left" vertical="top"/>
      <protection locked="0"/>
    </xf>
    <xf numFmtId="0" fontId="0" fillId="0" borderId="0" xfId="1" applyNumberFormat="1" applyFont="1" applyAlignment="1" applyProtection="1">
      <alignment horizontal="left" vertical="top"/>
      <protection locked="0"/>
    </xf>
    <xf numFmtId="0" fontId="3" fillId="6" borderId="3" xfId="0" applyFont="1" applyFill="1" applyBorder="1" applyAlignment="1" applyProtection="1">
      <alignment horizontal="center" vertical="top" wrapText="1"/>
    </xf>
    <xf numFmtId="0" fontId="0" fillId="0" borderId="0" xfId="0" applyAlignment="1" applyProtection="1">
      <alignment horizontal="left"/>
    </xf>
    <xf numFmtId="0" fontId="0" fillId="0" borderId="0" xfId="0" applyAlignment="1" applyProtection="1">
      <alignment horizontal="center"/>
    </xf>
    <xf numFmtId="44" fontId="0" fillId="0" borderId="0" xfId="1" applyFont="1" applyAlignment="1" applyProtection="1">
      <alignment horizontal="center"/>
    </xf>
    <xf numFmtId="164" fontId="0" fillId="0" borderId="0" xfId="0" applyNumberFormat="1" applyProtection="1"/>
    <xf numFmtId="44" fontId="3" fillId="6" borderId="3" xfId="1" applyFont="1" applyFill="1" applyBorder="1" applyAlignment="1" applyProtection="1">
      <alignment horizontal="left" vertical="top" wrapText="1"/>
    </xf>
    <xf numFmtId="0" fontId="0" fillId="0" borderId="0" xfId="0" applyFill="1" applyBorder="1" applyProtection="1"/>
    <xf numFmtId="0" fontId="0" fillId="0" borderId="0" xfId="0" applyFont="1" applyBorder="1" applyAlignment="1" applyProtection="1">
      <alignment horizontal="left"/>
    </xf>
    <xf numFmtId="0" fontId="0" fillId="2" borderId="0" xfId="0" applyFont="1" applyFill="1" applyAlignment="1" applyProtection="1">
      <alignment horizontal="left"/>
    </xf>
    <xf numFmtId="0" fontId="0" fillId="2" borderId="0" xfId="0" applyFill="1" applyAlignment="1" applyProtection="1">
      <alignment horizontal="center"/>
    </xf>
    <xf numFmtId="44" fontId="2" fillId="2" borderId="0" xfId="1" applyFont="1" applyFill="1" applyAlignment="1" applyProtection="1">
      <alignment horizontal="center"/>
    </xf>
    <xf numFmtId="44" fontId="0" fillId="0" borderId="0" xfId="0" applyNumberFormat="1" applyProtection="1"/>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44" fontId="1" fillId="0" borderId="0" xfId="1" applyFont="1" applyFill="1" applyBorder="1" applyAlignment="1" applyProtection="1">
      <alignment horizontal="center"/>
    </xf>
    <xf numFmtId="0" fontId="1" fillId="0" borderId="0" xfId="0" applyFont="1" applyBorder="1" applyAlignment="1" applyProtection="1">
      <alignment horizontal="right"/>
    </xf>
    <xf numFmtId="44" fontId="1" fillId="0" borderId="0" xfId="0" applyNumberFormat="1" applyFont="1" applyBorder="1" applyProtection="1"/>
    <xf numFmtId="1" fontId="3" fillId="6" borderId="3" xfId="1" applyNumberFormat="1" applyFont="1" applyFill="1" applyBorder="1" applyAlignment="1" applyProtection="1">
      <alignment horizontal="center" vertical="top" wrapText="1"/>
    </xf>
    <xf numFmtId="0" fontId="1" fillId="0" borderId="0" xfId="0" applyFont="1" applyProtection="1"/>
    <xf numFmtId="0" fontId="0" fillId="0" borderId="4" xfId="0" applyBorder="1" applyProtection="1"/>
    <xf numFmtId="0" fontId="0" fillId="0" borderId="1" xfId="0" applyBorder="1" applyAlignment="1" applyProtection="1">
      <alignment horizontal="right"/>
    </xf>
    <xf numFmtId="0" fontId="0" fillId="4" borderId="0" xfId="0" applyFill="1" applyProtection="1"/>
    <xf numFmtId="0" fontId="0" fillId="0" borderId="0" xfId="0" applyBorder="1" applyProtection="1"/>
    <xf numFmtId="0" fontId="0" fillId="5" borderId="0" xfId="0" applyFill="1" applyProtection="1"/>
    <xf numFmtId="0" fontId="0" fillId="0" borderId="0" xfId="0" applyFont="1" applyProtection="1"/>
    <xf numFmtId="0" fontId="0" fillId="0" borderId="4" xfId="0" applyBorder="1" applyAlignment="1" applyProtection="1">
      <alignment wrapText="1"/>
    </xf>
    <xf numFmtId="0" fontId="0" fillId="0" borderId="4" xfId="0" applyFill="1" applyBorder="1" applyProtection="1"/>
    <xf numFmtId="0" fontId="0" fillId="0" borderId="0" xfId="0" applyFill="1" applyAlignment="1" applyProtection="1">
      <alignment horizontal="left" vertical="top"/>
      <protection locked="0"/>
    </xf>
    <xf numFmtId="0" fontId="0" fillId="0" borderId="0" xfId="0" applyNumberFormat="1" applyFill="1" applyAlignment="1" applyProtection="1">
      <alignment horizontal="left" vertical="top"/>
      <protection locked="0"/>
    </xf>
    <xf numFmtId="44" fontId="0" fillId="2" borderId="0" xfId="0" applyNumberFormat="1" applyFill="1" applyAlignment="1" applyProtection="1">
      <alignment horizontal="left" vertical="top"/>
      <protection locked="0"/>
    </xf>
    <xf numFmtId="0" fontId="0" fillId="7" borderId="9" xfId="0" applyFill="1" applyBorder="1" applyAlignment="1" applyProtection="1">
      <alignment horizontal="left" vertical="top"/>
      <protection locked="0"/>
    </xf>
    <xf numFmtId="44" fontId="0" fillId="7" borderId="10" xfId="1" applyFont="1" applyFill="1" applyBorder="1" applyAlignment="1" applyProtection="1">
      <alignment horizontal="left" vertical="top"/>
      <protection locked="0"/>
    </xf>
    <xf numFmtId="0" fontId="0" fillId="7" borderId="0" xfId="0" applyFill="1" applyAlignment="1" applyProtection="1">
      <alignment horizontal="left" vertical="top"/>
      <protection locked="0"/>
    </xf>
    <xf numFmtId="0" fontId="0" fillId="7" borderId="0" xfId="1" applyNumberFormat="1" applyFont="1" applyFill="1" applyAlignment="1" applyProtection="1">
      <alignment horizontal="left" vertical="top"/>
      <protection locked="0"/>
    </xf>
    <xf numFmtId="44" fontId="0" fillId="7" borderId="0" xfId="1" applyFont="1" applyFill="1" applyAlignment="1" applyProtection="1">
      <alignment horizontal="left" vertical="top"/>
      <protection locked="0"/>
    </xf>
    <xf numFmtId="0" fontId="6" fillId="3" borderId="0" xfId="0" applyFont="1" applyFill="1" applyAlignment="1" applyProtection="1">
      <alignment horizontal="left" vertical="top"/>
    </xf>
    <xf numFmtId="0" fontId="0" fillId="0" borderId="0" xfId="0" applyAlignment="1" applyProtection="1">
      <alignment horizontal="left" indent="1"/>
    </xf>
    <xf numFmtId="0" fontId="0" fillId="0" borderId="0" xfId="0" applyAlignment="1" applyProtection="1">
      <alignment horizontal="left" wrapText="1" indent="1"/>
    </xf>
    <xf numFmtId="0" fontId="1" fillId="0" borderId="0" xfId="0" applyFont="1" applyAlignment="1" applyProtection="1">
      <alignment horizontal="left" wrapText="1"/>
    </xf>
    <xf numFmtId="10" fontId="0" fillId="7" borderId="0" xfId="2" applyNumberFormat="1" applyFont="1" applyFill="1" applyAlignment="1" applyProtection="1">
      <alignment horizontal="left" vertical="top"/>
      <protection locked="0"/>
    </xf>
    <xf numFmtId="0" fontId="0" fillId="3" borderId="2" xfId="0" applyFont="1" applyFill="1" applyBorder="1" applyAlignment="1" applyProtection="1">
      <alignment horizontal="left" vertical="top" wrapText="1"/>
    </xf>
    <xf numFmtId="0" fontId="0" fillId="3" borderId="7" xfId="0" applyFont="1" applyFill="1" applyBorder="1" applyAlignment="1" applyProtection="1">
      <alignment horizontal="left" vertical="top" wrapText="1"/>
    </xf>
    <xf numFmtId="0" fontId="0" fillId="3" borderId="2" xfId="0" applyFont="1" applyFill="1" applyBorder="1" applyAlignment="1" applyProtection="1">
      <alignment horizontal="left" vertical="top"/>
    </xf>
    <xf numFmtId="0" fontId="0" fillId="3" borderId="7" xfId="0" applyFont="1" applyFill="1" applyBorder="1" applyAlignment="1" applyProtection="1">
      <alignment horizontal="left" vertical="top"/>
    </xf>
    <xf numFmtId="0" fontId="7" fillId="3" borderId="0" xfId="0" applyFont="1" applyFill="1" applyAlignment="1" applyProtection="1">
      <alignment horizontal="left" vertical="top" wrapText="1"/>
    </xf>
    <xf numFmtId="0" fontId="3" fillId="6" borderId="2" xfId="0" applyFont="1" applyFill="1" applyBorder="1" applyAlignment="1" applyProtection="1">
      <alignment horizontal="left" vertical="top"/>
    </xf>
    <xf numFmtId="0" fontId="3" fillId="6" borderId="7" xfId="0" applyFont="1" applyFill="1" applyBorder="1" applyAlignment="1" applyProtection="1">
      <alignment horizontal="left" vertical="top"/>
    </xf>
    <xf numFmtId="0" fontId="3" fillId="6" borderId="3" xfId="0" applyFont="1" applyFill="1" applyBorder="1" applyAlignment="1" applyProtection="1">
      <alignment horizontal="left" vertical="top" wrapText="1"/>
    </xf>
  </cellXfs>
  <cellStyles count="3">
    <cellStyle name="Currency" xfId="1" builtinId="4"/>
    <cellStyle name="Normal" xfId="0" builtinId="0"/>
    <cellStyle name="Percent" xfId="2" builtinId="5"/>
  </cellStyles>
  <dxfs count="100">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bottom style="thin">
          <color indexed="64"/>
        </bottom>
      </border>
    </dxf>
    <dxf>
      <protection locked="1" hidden="0"/>
    </dxf>
    <dxf>
      <font>
        <b/>
        <i val="0"/>
        <strike val="0"/>
        <condense val="0"/>
        <extend val="0"/>
        <outline val="0"/>
        <shadow val="0"/>
        <u val="none"/>
        <vertAlign val="baseline"/>
        <sz val="11"/>
        <color theme="1"/>
        <name val="Calibri"/>
        <family val="2"/>
        <scheme val="minor"/>
      </font>
      <protection locked="1" hidden="0"/>
    </dxf>
    <dxf>
      <numFmt numFmtId="34" formatCode="_(&quot;$&quot;* #,##0.00_);_(&quot;$&quot;* \(#,##0.00\);_(&quot;$&quot;* &quot;-&quot;??_);_(@_)"/>
    </dxf>
    <dxf>
      <fill>
        <patternFill patternType="solid">
          <fgColor indexed="64"/>
          <bgColor theme="0" tint="-4.9989318521683403E-2"/>
        </patternFill>
      </fill>
      <alignment horizontal="left" vertical="top" textRotation="0" indent="0" justifyLastLine="0" shrinkToFit="0" readingOrder="0"/>
      <protection locked="0" hidden="0"/>
    </dxf>
    <dxf>
      <numFmt numFmtId="34" formatCode="_(&quot;$&quot;* #,##0.00_);_(&quot;$&quot;* \(#,##0.00\);_(&quot;$&quot;* &quot;-&quot;??_);_(@_)"/>
    </dxf>
    <dxf>
      <numFmt numFmtId="34" formatCode="_(&quot;$&quot;* #,##0.00_);_(&quot;$&quot;* \(#,##0.00\);_(&quot;$&quot;* &quot;-&quot;??_);_(@_)"/>
      <fill>
        <patternFill patternType="solid">
          <fgColor indexed="64"/>
          <bgColor theme="0" tint="-4.9989318521683403E-2"/>
        </patternFill>
      </fill>
      <alignment horizontal="left" vertical="top" textRotation="0" indent="0" justifyLastLine="0" shrinkToFit="0" readingOrder="0"/>
      <protection locked="0" hidden="0"/>
    </dxf>
    <dxf>
      <alignment horizontal="left" vertical="top" textRotation="0" wrapText="0" indent="0" justifyLastLine="0" shrinkToFit="0" readingOrder="0"/>
      <protection locked="0" hidden="0"/>
    </dxf>
    <dxf>
      <numFmt numFmtId="34" formatCode="_(&quot;$&quot;* #,##0.00_);_(&quot;$&quot;* \(#,##0.00\);_(&quot;$&quot;* &quot;-&quot;??_);_(@_)"/>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0" tint="-4.9989318521683403E-2"/>
        </patternFill>
      </fill>
      <alignment horizontal="left" vertical="top" textRotation="0" wrapText="0" indent="0" justifyLastLine="0" shrinkToFit="0" readingOrder="0"/>
      <protection locked="0" hidden="0"/>
    </dxf>
    <dxf>
      <numFmt numFmtId="34" formatCode="_(&quot;$&quot;* #,##0.00_);_(&quot;$&quot;* \(#,##0.00\);_(&quot;$&quot;* &quot;-&quot;??_);_(@_)"/>
    </dxf>
    <dxf>
      <numFmt numFmtId="34" formatCode="_(&quot;$&quot;* #,##0.00_);_(&quot;$&quot;* \(#,##0.00\);_(&quot;$&quot;* &quot;-&quot;??_);_(@_)"/>
      <fill>
        <patternFill patternType="solid">
          <fgColor indexed="64"/>
          <bgColor theme="0" tint="-4.9989318521683403E-2"/>
        </patternFill>
      </fill>
      <alignment horizontal="left" vertical="top" textRotation="0" indent="0" justifyLastLine="0" shrinkToFit="0" readingOrder="0"/>
      <protection locked="0" hidden="0"/>
    </dxf>
    <dxf>
      <alignment horizontal="left" vertical="top" textRotation="0" indent="0" justifyLastLine="0" shrinkToFit="0" readingOrder="0"/>
      <protection locked="0" hidden="0"/>
    </dxf>
    <dxf>
      <numFmt numFmtId="0" formatCode="General"/>
    </dxf>
    <dxf>
      <alignment horizontal="left" vertical="top" textRotation="0" indent="0" justifyLastLine="0" shrinkToFit="0" readingOrder="0"/>
      <protection locked="0" hidden="0"/>
    </dxf>
    <dxf>
      <alignment horizontal="left" vertical="bottom" textRotation="0" wrapText="0" indent="0" justifyLastLine="0" shrinkToFit="0" readingOrder="0"/>
    </dxf>
    <dxf>
      <numFmt numFmtId="30" formatCode="@"/>
      <fill>
        <patternFill patternType="solid">
          <fgColor indexed="64"/>
          <bgColor theme="0" tint="-4.9989318521683403E-2"/>
        </patternFill>
      </fill>
      <alignment horizontal="left" vertical="top" textRotation="0" wrapText="0" indent="0" justifyLastLine="0" shrinkToFit="0" readingOrder="0"/>
      <protection locked="0" hidden="0"/>
    </dxf>
    <dxf>
      <numFmt numFmtId="34" formatCode="_(&quot;$&quot;* #,##0.00_);_(&quot;$&quot;* \(#,##0.00\);_(&quot;$&quot;* &quot;-&quot;??_);_(@_)"/>
    </dxf>
    <dxf>
      <numFmt numFmtId="34" formatCode="_(&quot;$&quot;* #,##0.00_);_(&quot;$&quot;* \(#,##0.00\);_(&quot;$&quot;* &quot;-&quot;??_);_(@_)"/>
      <fill>
        <patternFill patternType="solid">
          <fgColor indexed="64"/>
          <bgColor theme="0" tint="-4.9989318521683403E-2"/>
        </patternFill>
      </fill>
      <alignment horizontal="left" vertical="top" textRotation="0" indent="0" justifyLastLine="0" shrinkToFit="0" readingOrder="0"/>
      <protection locked="0" hidden="0"/>
    </dxf>
    <dxf>
      <numFmt numFmtId="0" formatCode="General"/>
      <fill>
        <patternFill patternType="none">
          <fgColor indexed="64"/>
          <bgColor auto="1"/>
        </patternFill>
      </fill>
      <alignment horizontal="left" vertical="top" textRotation="0" indent="0" justifyLastLine="0" shrinkToFit="0" readingOrder="0"/>
      <protection locked="0" hidden="0"/>
    </dxf>
    <dxf>
      <numFmt numFmtId="0" formatCode="General"/>
    </dxf>
    <dxf>
      <fill>
        <patternFill patternType="none">
          <fgColor indexed="64"/>
          <bgColor auto="1"/>
        </patternFill>
      </fill>
      <alignment horizontal="left" vertical="top" textRotation="0" indent="0" justifyLastLine="0" shrinkToFit="0" readingOrder="0"/>
      <protection locked="0" hidden="0"/>
    </dxf>
    <dxf>
      <alignment horizontal="left" vertical="bottom" textRotation="0" wrapText="0" indent="0" justifyLastLine="0" shrinkToFit="0" readingOrder="0"/>
    </dxf>
    <dxf>
      <numFmt numFmtId="30" formatCode="@"/>
      <fill>
        <patternFill patternType="solid">
          <fgColor indexed="64"/>
          <bgColor theme="0" tint="-4.9989318521683403E-2"/>
        </patternFill>
      </fill>
      <alignment horizontal="left" vertical="top" textRotation="0" wrapText="0" indent="0" justifyLastLine="0" shrinkToFit="0" readingOrder="0"/>
      <protection locked="0" hidden="0"/>
    </dxf>
    <dxf>
      <fill>
        <patternFill patternType="none">
          <fgColor indexed="64"/>
          <bgColor auto="1"/>
        </patternFill>
      </fill>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rgb="FFFFCCCC"/>
        </patternFill>
      </fill>
    </dxf>
    <dxf>
      <fill>
        <patternFill>
          <bgColor rgb="FFFFCCCC"/>
        </patternFill>
      </fill>
    </dxf>
    <dxf>
      <fill>
        <patternFill>
          <bgColor rgb="FFFFCCCC"/>
        </patternFill>
      </fill>
    </dxf>
    <dxf>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left" vertical="top" textRotation="0" indent="0" justifyLastLine="0" shrinkToFit="0" readingOrder="0"/>
      <protection locked="0" hidden="0"/>
    </dxf>
    <dxf>
      <numFmt numFmtId="0" formatCode="General"/>
      <fill>
        <patternFill patternType="solid">
          <fgColor indexed="64"/>
          <bgColor theme="0" tint="-4.9989318521683403E-2"/>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0" tint="-0.14999847407452621"/>
        </patternFill>
      </fill>
      <alignment horizontal="left" vertical="top"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dxf>
    <dxf>
      <fill>
        <patternFill patternType="solid">
          <fgColor indexed="64"/>
          <bgColor theme="0" tint="-0.14999847407452621"/>
        </patternFill>
      </fill>
      <alignment horizontal="left" vertical="top"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tint="-4.9989318521683403E-2"/>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left" vertical="top" textRotation="0"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tint="-4.9989318521683403E-2"/>
        </patternFill>
      </fill>
      <alignment horizontal="general" vertical="top" textRotation="0" wrapText="0" indent="0" justifyLastLine="0" shrinkToFit="0" readingOrder="0"/>
    </dxf>
    <dxf>
      <numFmt numFmtId="0" formatCode="General"/>
      <fill>
        <patternFill patternType="none">
          <fgColor indexed="64"/>
          <bgColor indexed="65"/>
        </patternFill>
      </fill>
      <alignment horizontal="left" vertical="top" textRotation="0" wrapText="0" indent="0" justifyLastLine="0" shrinkToFit="0" readingOrder="0"/>
      <protection locked="0" hidden="0"/>
    </dxf>
    <dxf>
      <fill>
        <patternFill patternType="solid">
          <fgColor indexed="64"/>
          <bgColor theme="0" tint="-4.9989318521683403E-2"/>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left" vertical="top" textRotation="0" indent="0" justifyLastLine="0" shrinkToFit="0" readingOrder="0"/>
      <protection locked="0" hidden="0"/>
    </dxf>
    <dxf>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left" vertical="top" textRotation="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0" tint="-4.9989318521683403E-2"/>
        </patternFill>
      </fill>
      <alignment horizontal="general" vertical="top" textRotation="0" wrapText="0" indent="0" justifyLastLine="0" shrinkToFit="0" readingOrder="0"/>
    </dxf>
    <dxf>
      <numFmt numFmtId="13" formatCode="0%"/>
      <fill>
        <patternFill patternType="none">
          <fgColor indexed="64"/>
          <bgColor auto="1"/>
        </patternFill>
      </fill>
      <alignment horizontal="left" vertical="top" textRotation="0" indent="0" justifyLastLine="0" shrinkToFit="0" readingOrder="0"/>
      <protection locked="0" hidden="0"/>
    </dxf>
    <dxf>
      <numFmt numFmtId="0" formatCode="General"/>
      <fill>
        <patternFill patternType="solid">
          <fgColor indexed="64"/>
          <bgColor theme="0" tint="-4.9989318521683403E-2"/>
        </patternFill>
      </fill>
      <alignment horizontal="general" vertical="top" textRotation="0" wrapText="0" indent="0" justifyLastLine="0" shrinkToFit="0" readingOrder="0"/>
    </dxf>
    <dxf>
      <fill>
        <patternFill patternType="none">
          <fgColor indexed="64"/>
          <bgColor indexed="65"/>
        </patternFill>
      </fill>
      <alignment horizontal="left" vertical="top" textRotation="0" wrapText="0" indent="0" justifyLastLine="0" shrinkToFit="0" readingOrder="0"/>
      <protection locked="0" hidden="0"/>
    </dxf>
    <dxf>
      <fill>
        <patternFill patternType="solid">
          <fgColor indexed="64"/>
          <bgColor theme="0" tint="-4.9989318521683403E-2"/>
        </patternFill>
      </fill>
      <alignment horizontal="general" vertical="top" textRotation="0" wrapText="0" indent="0" justifyLastLine="0" shrinkToFit="0" readingOrder="0"/>
    </dxf>
    <dxf>
      <numFmt numFmtId="0" formatCode="General"/>
      <fill>
        <patternFill patternType="solid">
          <fgColor indexed="64"/>
          <bgColor theme="0" tint="-0.14999847407452621"/>
        </patternFill>
      </fill>
      <alignment horizontal="left" vertical="top" textRotation="0" wrapText="0" indent="0" justifyLastLine="0" shrinkToFit="0" readingOrder="0"/>
      <protection locked="0" hidden="0"/>
    </dxf>
    <dxf>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left" vertical="top" textRotation="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0" tint="-4.9989318521683403E-2"/>
        </patternFill>
      </fill>
      <alignment horizontal="general" vertical="top" textRotation="0" wrapText="0" indent="0" justifyLastLine="0" shrinkToFit="0" readingOrder="0"/>
    </dxf>
    <dxf>
      <numFmt numFmtId="13" formatCode="0%"/>
      <fill>
        <patternFill patternType="none">
          <fgColor indexed="64"/>
          <bgColor auto="1"/>
        </patternFill>
      </fill>
      <alignment horizontal="left" vertical="top" textRotation="0" indent="0" justifyLastLine="0" shrinkToFit="0" readingOrder="0"/>
      <protection locked="0" hidden="0"/>
    </dxf>
    <dxf>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protection locked="0" hidden="0"/>
    </dxf>
    <dxf>
      <fill>
        <patternFill patternType="solid">
          <fgColor indexed="64"/>
          <bgColor theme="0" tint="-4.9989318521683403E-2"/>
        </patternFill>
      </fill>
      <alignment horizontal="general" vertical="top" textRotation="0" wrapText="0" indent="0" justifyLastLine="0" shrinkToFit="0" readingOrder="0"/>
    </dxf>
    <dxf>
      <numFmt numFmtId="0" formatCode="General"/>
      <fill>
        <patternFill patternType="solid">
          <fgColor indexed="64"/>
          <bgColor theme="0" tint="-0.14999847407452621"/>
        </patternFill>
      </fill>
      <alignment horizontal="left" vertical="top" textRotation="0" indent="0" justifyLastLine="0" shrinkToFit="0" readingOrder="0"/>
      <protection locked="0" hidden="0"/>
    </dxf>
    <dxf>
      <fill>
        <patternFill patternType="solid">
          <fgColor indexed="64"/>
          <bgColor theme="0" tint="-4.9989318521683403E-2"/>
        </patternFill>
      </fill>
      <alignment horizontal="general" vertical="top" textRotation="0" wrapText="0" indent="0" justifyLastLine="0" shrinkToFit="0" readingOrder="0"/>
    </dxf>
    <dxf>
      <numFmt numFmtId="30" formatCode="@"/>
      <fill>
        <patternFill patternType="none">
          <fgColor indexed="64"/>
          <bgColor auto="1"/>
        </patternFill>
      </fill>
      <alignment horizontal="left" vertical="top" textRotation="0" indent="0" justifyLastLine="0" shrinkToFit="0" readingOrder="0"/>
      <border outline="0">
        <right style="thin">
          <color indexed="64"/>
        </right>
      </border>
      <protection locked="0" hidden="0"/>
    </dxf>
    <dxf>
      <fill>
        <patternFill patternType="solid">
          <fgColor indexed="64"/>
          <bgColor theme="0" tint="-4.9989318521683403E-2"/>
        </patternFill>
      </fill>
      <alignment horizontal="general" vertical="top" textRotation="0" wrapText="0" indent="0" justifyLastLine="0" shrinkToFit="0" readingOrder="0"/>
    </dxf>
    <dxf>
      <numFmt numFmtId="30" formatCode="@"/>
      <fill>
        <patternFill patternType="none">
          <fgColor indexed="64"/>
          <bgColor auto="1"/>
        </patternFill>
      </fill>
      <alignment horizontal="left" vertical="top" textRotation="0" indent="0" justifyLastLine="0" shrinkToFit="0" readingOrder="0"/>
      <protection locked="0" hidden="0"/>
    </dxf>
    <dxf>
      <fill>
        <patternFill patternType="solid">
          <fgColor indexed="64"/>
          <bgColor theme="0" tint="-4.9989318521683403E-2"/>
        </patternFill>
      </fill>
      <alignment horizontal="general" vertical="top" textRotation="0" wrapText="0" indent="0" justifyLastLine="0" shrinkToFit="0" readingOrder="0"/>
    </dxf>
    <dxf>
      <font>
        <sz val="10"/>
        <color auto="1"/>
        <name val="Arial"/>
        <family val="2"/>
        <scheme val="none"/>
      </font>
      <numFmt numFmtId="30" formatCode="@"/>
      <fill>
        <patternFill patternType="none">
          <fgColor indexed="64"/>
          <bgColor auto="1"/>
        </patternFill>
      </fill>
      <alignment horizontal="general" vertical="bottom" textRotation="0" wrapText="0" indent="0" justifyLastLine="0" shrinkToFit="0" readingOrder="0"/>
      <protection locked="0" hidden="0"/>
    </dxf>
    <dxf>
      <fill>
        <patternFill patternType="solid">
          <fgColor indexed="64"/>
          <bgColor theme="0" tint="-4.9989318521683403E-2"/>
        </patternFill>
      </fill>
      <alignment horizontal="general" vertical="top" textRotation="0" wrapText="0" indent="0" justifyLastLine="0" shrinkToFit="0" readingOrder="0"/>
    </dxf>
    <dxf>
      <numFmt numFmtId="1" formatCode="0"/>
      <fill>
        <patternFill patternType="none">
          <fgColor indexed="64"/>
          <bgColor auto="1"/>
        </patternFill>
      </fill>
      <alignment horizontal="left" vertical="top" textRotation="0" wrapText="1" indent="0" justifyLastLine="0" shrinkToFit="0" readingOrder="0"/>
      <protection locked="0" hidden="0"/>
    </dxf>
    <dxf>
      <fill>
        <patternFill patternType="solid">
          <fgColor indexed="64"/>
          <bgColor theme="0" tint="-4.9989318521683403E-2"/>
        </patternFill>
      </fill>
      <alignment horizontal="general" vertical="top" textRotation="0" wrapText="1" indent="0" justifyLastLine="0" shrinkToFit="0" readingOrder="0"/>
    </dxf>
    <dxf>
      <numFmt numFmtId="30" formatCode="@"/>
      <fill>
        <patternFill patternType="none">
          <fgColor indexed="64"/>
          <bgColor auto="1"/>
        </patternFill>
      </fill>
      <alignment horizontal="left" vertical="top" textRotation="0" wrapText="1" indent="0" justifyLastLine="0" shrinkToFit="0" readingOrder="0"/>
      <protection locked="0" hidden="0"/>
    </dxf>
    <dxf>
      <fill>
        <patternFill patternType="solid">
          <fgColor indexed="64"/>
          <bgColor theme="0" tint="-4.9989318521683403E-2"/>
        </patternFill>
      </fill>
      <alignment horizontal="general" vertical="top" textRotation="0" wrapText="0" indent="0" justifyLastLine="0" shrinkToFit="0" readingOrder="0"/>
    </dxf>
    <dxf>
      <numFmt numFmtId="30" formatCode="@"/>
      <fill>
        <patternFill patternType="none">
          <fgColor indexed="64"/>
          <bgColor auto="1"/>
        </patternFill>
      </fill>
      <alignment horizontal="left" vertical="top" textRotation="0" indent="0" justifyLastLine="0" shrinkToFit="0" readingOrder="0"/>
      <protection locked="0" hidden="0"/>
    </dxf>
    <dxf>
      <fill>
        <patternFill patternType="solid">
          <fgColor indexed="64"/>
          <bgColor theme="0" tint="-4.9989318521683403E-2"/>
        </patternFill>
      </fill>
      <alignment horizontal="general" vertical="top" textRotation="0" wrapText="0" indent="0" justifyLastLine="0" shrinkToFit="0" readingOrder="0"/>
    </dxf>
    <dxf>
      <numFmt numFmtId="30" formatCode="@"/>
      <fill>
        <patternFill patternType="none">
          <fgColor indexed="64"/>
          <bgColor auto="1"/>
        </patternFill>
      </fill>
      <alignment horizontal="left" vertical="top" textRotation="0" indent="0" justifyLastLine="0" shrinkToFit="0" readingOrder="0"/>
      <protection locked="0" hidden="0"/>
    </dxf>
    <dxf>
      <fill>
        <patternFill patternType="solid">
          <fgColor indexed="64"/>
          <bgColor theme="0" tint="-4.9989318521683403E-2"/>
        </patternFill>
      </fill>
      <alignment horizontal="general" vertical="top" textRotation="0" wrapText="0" indent="0" justifyLastLine="0" shrinkToFit="0" readingOrder="0"/>
    </dxf>
    <dxf>
      <numFmt numFmtId="30" formatCode="@"/>
      <fill>
        <patternFill patternType="none">
          <fgColor indexed="64"/>
          <bgColor auto="1"/>
        </patternFill>
      </fill>
      <alignment horizontal="left" vertical="top" textRotation="0" indent="0" justifyLastLine="0" shrinkToFit="0" readingOrder="0"/>
      <protection locked="0" hidden="0"/>
    </dxf>
    <dxf>
      <fill>
        <patternFill>
          <fgColor indexed="64"/>
          <bgColor theme="0" tint="-4.9989318521683403E-2"/>
        </patternFill>
      </fill>
      <alignment horizontal="left" vertical="top" textRotation="0" indent="0" justifyLastLine="0" shrinkToFit="0" readingOrder="0"/>
      <protection locked="0" hidden="0"/>
    </dxf>
    <dxf>
      <alignment horizontal="left" vertical="top" textRotation="0" indent="0" justifyLastLine="0" shrinkToFit="0" readingOrder="0"/>
      <protection locked="0" hidden="0"/>
    </dxf>
    <dxf>
      <font>
        <b/>
      </font>
      <alignment horizontal="left" vertical="top" textRotation="0" wrapText="1" indent="0" justifyLastLine="0" shrinkToFit="0" readingOrder="0"/>
      <protection locked="0" hidden="0"/>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9C0006"/>
      </font>
      <fill>
        <patternFill>
          <bgColor rgb="FFFFC7CE"/>
        </patternFill>
      </fill>
    </dxf>
    <dxf>
      <fill>
        <patternFill>
          <bgColor theme="0" tint="-0.14996795556505021"/>
        </patternFill>
      </fill>
    </dxf>
    <dxf>
      <fill>
        <patternFill>
          <bgColor rgb="FFFFCCCC"/>
        </patternFill>
      </fill>
    </dxf>
    <dxf>
      <fill>
        <patternFill>
          <bgColor theme="0" tint="-0.14996795556505021"/>
        </patternFill>
      </fill>
    </dxf>
    <dxf>
      <fill>
        <patternFill>
          <bgColor theme="0" tint="-0.14996795556505021"/>
        </patternFill>
      </fill>
    </dxf>
    <dxf>
      <fill>
        <patternFill>
          <bgColor rgb="FFFFCCCC"/>
        </patternFill>
      </fill>
    </dxf>
    <dxf>
      <fill>
        <patternFill>
          <bgColor theme="0" tint="-0.14996795556505021"/>
        </patternFill>
      </fill>
    </dxf>
    <dxf>
      <fill>
        <patternFill>
          <bgColor rgb="FFFFCCCC"/>
        </patternFill>
      </fill>
    </dxf>
    <dxf>
      <fill>
        <patternFill>
          <bgColor theme="0" tint="-0.14996795556505021"/>
        </patternFill>
      </fill>
    </dxf>
    <dxf>
      <fill>
        <patternFill>
          <bgColor rgb="FFFFCCCC"/>
        </patternFill>
      </fill>
    </dxf>
  </dxfs>
  <tableStyles count="0" defaultTableStyle="TableStyleMedium9"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abor" displayName="labor" ref="A1:V2" headerRowDxfId="83" dataDxfId="82" totalsRowDxfId="81">
  <autoFilter ref="A1:V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2" xr3:uid="{00000000-0010-0000-0100-000016000000}" name="Existing or New Hire" totalsRowLabel="Total" dataDxfId="80" totalsRowDxfId="79"/>
    <tableColumn id="19" xr3:uid="{8B25723F-EBAA-40E8-9339-CD62A8120D9E}" name="Job Category" dataDxfId="78" totalsRowDxfId="77"/>
    <tableColumn id="18" xr3:uid="{24DABF1A-B9C8-4C0D-AB2B-990C3CE191F2}" name="Job Title" dataDxfId="76" totalsRowDxfId="75"/>
    <tableColumn id="3" xr3:uid="{00000000-0010-0000-0100-000003000000}" name="Job Description" dataDxfId="74" totalsRowDxfId="73"/>
    <tableColumn id="4" xr3:uid="{00000000-0010-0000-0100-000004000000}" name="Job Count" totalsRowFunction="sum" dataDxfId="72" totalsRowDxfId="71"/>
    <tableColumn id="24" xr3:uid="{00000000-0010-0000-0100-000018000000}" name="Employee Name" dataDxfId="70" totalsRowDxfId="69"/>
    <tableColumn id="5" xr3:uid="{00000000-0010-0000-0100-000005000000}" name="LA Resident" dataDxfId="68" totalsRowDxfId="67"/>
    <tableColumn id="6" xr3:uid="{00000000-0010-0000-0100-000006000000}" name="Payment Type" dataDxfId="66" totalsRowDxfId="65"/>
    <tableColumn id="7" xr3:uid="{00000000-0010-0000-0100-000007000000}" name="Year 1" totalsRowFunction="min" dataDxfId="64" totalsRowDxfId="63">
      <calculatedColumnFormula>Year1</calculatedColumnFormula>
    </tableColumn>
    <tableColumn id="10" xr3:uid="{00000000-0010-0000-0100-00000A000000}" name="Year 1 - Annual Salary" dataDxfId="62" totalsRowDxfId="61" dataCellStyle="Currency"/>
    <tableColumn id="8" xr3:uid="{00000000-0010-0000-0100-000008000000}" name="Year 1 - Percent Allocation" dataDxfId="60" totalsRowDxfId="59" dataCellStyle="Percent"/>
    <tableColumn id="1" xr3:uid="{00000000-0010-0000-0100-000001000000}" name="Year 1 Annual Salary * Percent Allocation *Job Count" totalsRowFunction="sum" dataDxfId="58" totalsRowDxfId="57" dataCellStyle="Currency">
      <calculatedColumnFormula>J2*K2*E2</calculatedColumnFormula>
    </tableColumn>
    <tableColumn id="9" xr3:uid="{00000000-0010-0000-0100-000009000000}" name="Year 2" totalsRowFunction="min" dataDxfId="56" totalsRowDxfId="55" dataCellStyle="Currency">
      <calculatedColumnFormula>Year2</calculatedColumnFormula>
    </tableColumn>
    <tableColumn id="11" xr3:uid="{00000000-0010-0000-0100-00000B000000}" name="Year 2 - Annual Salary" dataDxfId="54" totalsRowDxfId="53" dataCellStyle="Currency"/>
    <tableColumn id="25" xr3:uid="{00000000-0010-0000-0100-000019000000}" name="Year 2 - Percent Allocation" dataDxfId="52" totalsRowDxfId="51" dataCellStyle="Percent"/>
    <tableColumn id="13" xr3:uid="{00000000-0010-0000-0100-00000D000000}" name="Year 2 Annual Salary * Percent Allocation *Job Count" totalsRowFunction="sum" dataDxfId="50" totalsRowDxfId="49" dataCellStyle="Currency">
      <calculatedColumnFormula>N2*O2*E2</calculatedColumnFormula>
    </tableColumn>
    <tableColumn id="2" xr3:uid="{00000000-0010-0000-0100-000002000000}" name="Year 3" totalsRowFunction="min" dataDxfId="48" totalsRowDxfId="47" dataCellStyle="Percent">
      <calculatedColumnFormula>Year3</calculatedColumnFormula>
    </tableColumn>
    <tableColumn id="26" xr3:uid="{00000000-0010-0000-0100-00001A000000}" name="Year 3 - Annual Salary" dataDxfId="46" totalsRowDxfId="45" dataCellStyle="Currency"/>
    <tableColumn id="12" xr3:uid="{00000000-0010-0000-0100-00000C000000}" name="Year 3 - Percent Allocation" dataDxfId="44" totalsRowDxfId="43" dataCellStyle="Percent"/>
    <tableColumn id="14" xr3:uid="{00000000-0010-0000-0100-00000E000000}" name="Year 3 Annual Salary * Percent Allocation *Job Count" totalsRowFunction="sum" dataDxfId="42" totalsRowDxfId="41" dataCellStyle="Currency">
      <calculatedColumnFormula>R2*S2*E2</calculatedColumnFormula>
    </tableColumn>
    <tableColumn id="15" xr3:uid="{00000000-0010-0000-0100-00000F000000}" name="Average Allocation" dataDxfId="40" totalsRowDxfId="39" dataCellStyle="Percent">
      <calculatedColumnFormula>AVERAGE(K2,O2,S2)</calculatedColumnFormula>
    </tableColumn>
    <tableColumn id="17" xr3:uid="{00000000-0010-0000-0100-000011000000}" name="Total Salary" totalsRowFunction="sum" dataDxfId="38" totalsRowDxfId="37" dataCellStyle="Currency">
      <calculatedColumnFormula>SUM(L2,P2,T2)</calculatedColumnFormula>
    </tableColumn>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nonlabor" displayName="nonlabor" ref="A1:N2" headerRowDxfId="29" dataDxfId="28" totalsRowDxfId="27">
  <autoFilter ref="A1:N2"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3" xr3:uid="{00000000-0010-0000-0200-000003000000}" name="Item" totalsRowLabel="Total" dataDxfId="26"/>
    <tableColumn id="4" xr3:uid="{00000000-0010-0000-0200-000004000000}" name="Year 1" totalsRowFunction="min" dataDxfId="25" totalsRowDxfId="24">
      <calculatedColumnFormula>Year1</calculatedColumnFormula>
    </tableColumn>
    <tableColumn id="5" xr3:uid="{00000000-0010-0000-0200-000005000000}" name="Year 1 Unit Cost" dataDxfId="23" totalsRowDxfId="22" dataCellStyle="Currency"/>
    <tableColumn id="6" xr3:uid="{00000000-0010-0000-0200-000006000000}" name="Year 1 Item Count" dataDxfId="21"/>
    <tableColumn id="18" xr3:uid="{00000000-0010-0000-0200-000012000000}" name="Year 1 Total Cost" totalsRowFunction="sum" dataDxfId="20" totalsRowDxfId="19">
      <calculatedColumnFormula>C2*D2</calculatedColumnFormula>
    </tableColumn>
    <tableColumn id="7" xr3:uid="{00000000-0010-0000-0200-000007000000}" name="Year 2" totalsRowFunction="min" dataDxfId="18" totalsRowDxfId="17">
      <calculatedColumnFormula>Year2</calculatedColumnFormula>
    </tableColumn>
    <tableColumn id="8" xr3:uid="{00000000-0010-0000-0200-000008000000}" name="Year 2 Unit Cost" dataDxfId="16" totalsRowDxfId="15" dataCellStyle="Currency"/>
    <tableColumn id="9" xr3:uid="{00000000-0010-0000-0200-000009000000}" name="Year 2 Item Count" dataDxfId="14"/>
    <tableColumn id="19" xr3:uid="{00000000-0010-0000-0200-000013000000}" name="Year 2 Total Cost" totalsRowFunction="sum" dataDxfId="13" totalsRowDxfId="12">
      <calculatedColumnFormula>G2*H2</calculatedColumnFormula>
    </tableColumn>
    <tableColumn id="10" xr3:uid="{00000000-0010-0000-0200-00000A000000}" name="Year 3" totalsRowFunction="min" dataDxfId="11">
      <calculatedColumnFormula>Year3</calculatedColumnFormula>
    </tableColumn>
    <tableColumn id="11" xr3:uid="{00000000-0010-0000-0200-00000B000000}" name="Year 3 Unit Cost" dataDxfId="10" dataCellStyle="Currency"/>
    <tableColumn id="12" xr3:uid="{00000000-0010-0000-0200-00000C000000}" name="Year 3 Item Count" dataDxfId="9"/>
    <tableColumn id="20" xr3:uid="{00000000-0010-0000-0200-000014000000}" name="Year 3 Total Cost" totalsRowFunction="sum" dataDxfId="8" totalsRowDxfId="7">
      <calculatedColumnFormula>K2*L2</calculatedColumnFormula>
    </tableColumn>
    <tableColumn id="16" xr3:uid="{00000000-0010-0000-0200-000010000000}" name="Total" totalsRowFunction="sum" dataDxfId="6" totalsRowDxfId="5">
      <calculatedColumnFormula>SUM(M2,I2,E2)</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8F88CE-41A9-44AB-8C87-3DDE7E776D23}" name="JobTitles" displayName="JobTitles" ref="A1:B70" totalsRowShown="0" headerRowDxfId="4" dataDxfId="3" tableBorderDxfId="2">
  <autoFilter ref="A1:B70" xr:uid="{D2232C8F-5264-449D-A932-ED71F73A523F}"/>
  <tableColumns count="2">
    <tableColumn id="1" xr3:uid="{3A2B9FD3-3D58-4F0B-B702-2209424D48F8}" name="Job Category" dataDxfId="1"/>
    <tableColumn id="2" xr3:uid="{92DDC553-9094-426A-92F6-E4B7BBDC2754}" name="Job Title"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60E4E-8544-4E77-8062-C4995E79ACC1}">
  <dimension ref="A1:A16"/>
  <sheetViews>
    <sheetView workbookViewId="0">
      <selection activeCell="A13" sqref="A13"/>
    </sheetView>
  </sheetViews>
  <sheetFormatPr defaultRowHeight="14.4" x14ac:dyDescent="0.3"/>
  <cols>
    <col min="1" max="1" width="165" style="4" customWidth="1"/>
    <col min="2" max="16384" width="8.88671875" style="4"/>
  </cols>
  <sheetData>
    <row r="1" spans="1:1" ht="25.8" customHeight="1" x14ac:dyDescent="0.3">
      <c r="A1" s="80" t="s">
        <v>157</v>
      </c>
    </row>
    <row r="2" spans="1:1" ht="18.600000000000001" customHeight="1" x14ac:dyDescent="0.3">
      <c r="A2" s="63" t="s">
        <v>143</v>
      </c>
    </row>
    <row r="3" spans="1:1" x14ac:dyDescent="0.3">
      <c r="A3" s="81" t="s">
        <v>164</v>
      </c>
    </row>
    <row r="4" spans="1:1" x14ac:dyDescent="0.3">
      <c r="A4" s="81" t="s">
        <v>144</v>
      </c>
    </row>
    <row r="5" spans="1:1" x14ac:dyDescent="0.3">
      <c r="A5" s="63" t="s">
        <v>147</v>
      </c>
    </row>
    <row r="6" spans="1:1" x14ac:dyDescent="0.3">
      <c r="A6" s="81" t="s">
        <v>145</v>
      </c>
    </row>
    <row r="7" spans="1:1" x14ac:dyDescent="0.3">
      <c r="A7" s="81" t="s">
        <v>154</v>
      </c>
    </row>
    <row r="8" spans="1:1" ht="15.6" customHeight="1" x14ac:dyDescent="0.3">
      <c r="A8" s="82" t="s">
        <v>146</v>
      </c>
    </row>
    <row r="9" spans="1:1" ht="30" customHeight="1" x14ac:dyDescent="0.3">
      <c r="A9" s="82" t="s">
        <v>148</v>
      </c>
    </row>
    <row r="10" spans="1:1" ht="16.2" customHeight="1" x14ac:dyDescent="0.3">
      <c r="A10" s="82" t="s">
        <v>149</v>
      </c>
    </row>
    <row r="11" spans="1:1" ht="20.399999999999999" customHeight="1" x14ac:dyDescent="0.3">
      <c r="A11" s="82" t="s">
        <v>150</v>
      </c>
    </row>
    <row r="12" spans="1:1" ht="20.399999999999999" customHeight="1" x14ac:dyDescent="0.3">
      <c r="A12" s="83" t="s">
        <v>151</v>
      </c>
    </row>
    <row r="13" spans="1:1" ht="20.399999999999999" customHeight="1" x14ac:dyDescent="0.3">
      <c r="A13" s="82" t="s">
        <v>155</v>
      </c>
    </row>
    <row r="14" spans="1:1" ht="33.6" customHeight="1" x14ac:dyDescent="0.3">
      <c r="A14" s="82" t="s">
        <v>156</v>
      </c>
    </row>
    <row r="15" spans="1:1" x14ac:dyDescent="0.3">
      <c r="A15" s="83" t="s">
        <v>152</v>
      </c>
    </row>
    <row r="16" spans="1:1" ht="28.8" x14ac:dyDescent="0.3">
      <c r="A16" s="82" t="s">
        <v>153</v>
      </c>
    </row>
  </sheetData>
  <sheetProtection algorithmName="SHA-512" hashValue="HRNtPc3t82MSkM5n63Nr6fkzpX8YBDqw3LVbV6Qkwd8Xl3TJ34jPn6/RRDZ6TB0cS36J8uCakULmlT9aP8Ua4g==" saltValue="DBS6x1MXNi0okq4HKq/zc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zoomScaleNormal="100" workbookViewId="0">
      <selection activeCell="B12" sqref="B12:G12"/>
    </sheetView>
  </sheetViews>
  <sheetFormatPr defaultRowHeight="14.4" x14ac:dyDescent="0.3"/>
  <cols>
    <col min="1" max="1" width="17.21875" style="4" customWidth="1"/>
    <col min="2" max="2" width="31.44140625" style="4" customWidth="1"/>
    <col min="3" max="3" width="7.88671875" style="4" customWidth="1"/>
    <col min="4" max="4" width="16" style="4" customWidth="1"/>
    <col min="5" max="5" width="16.109375" style="4" customWidth="1"/>
    <col min="6" max="6" width="13.88671875" style="4" customWidth="1"/>
    <col min="7" max="7" width="14.44140625" style="4" customWidth="1"/>
    <col min="8" max="16384" width="8.88671875" style="4"/>
  </cols>
  <sheetData>
    <row r="1" spans="1:8" ht="21" x14ac:dyDescent="0.4">
      <c r="A1" s="2" t="s">
        <v>56</v>
      </c>
      <c r="B1" s="3"/>
      <c r="C1" s="3"/>
      <c r="D1" s="3"/>
      <c r="E1" s="3"/>
      <c r="F1" s="3"/>
      <c r="G1" s="3"/>
      <c r="H1" s="3"/>
    </row>
    <row r="2" spans="1:8" s="6" customFormat="1" ht="38.4" customHeight="1" x14ac:dyDescent="0.3">
      <c r="A2" s="89" t="s">
        <v>142</v>
      </c>
      <c r="B2" s="89"/>
      <c r="C2" s="89"/>
      <c r="D2" s="89"/>
      <c r="E2" s="89"/>
      <c r="F2" s="89"/>
      <c r="G2" s="89"/>
      <c r="H2" s="5"/>
    </row>
    <row r="3" spans="1:8" x14ac:dyDescent="0.3">
      <c r="A3" s="7" t="s">
        <v>50</v>
      </c>
      <c r="B3" s="1"/>
      <c r="C3" s="3"/>
      <c r="D3" s="8"/>
      <c r="E3" s="9" t="s">
        <v>52</v>
      </c>
      <c r="F3" s="9" t="s">
        <v>53</v>
      </c>
      <c r="G3" s="10" t="s">
        <v>54</v>
      </c>
      <c r="H3" s="3"/>
    </row>
    <row r="4" spans="1:8" x14ac:dyDescent="0.3">
      <c r="A4" s="7" t="s">
        <v>51</v>
      </c>
      <c r="B4" s="1"/>
      <c r="C4" s="11"/>
      <c r="D4" s="12" t="s">
        <v>6</v>
      </c>
      <c r="E4" s="13" t="str">
        <f>IF(B3="","",YEAR(B3))</f>
        <v/>
      </c>
      <c r="F4" s="14" t="str">
        <f>IF(B3="","",B3)</f>
        <v/>
      </c>
      <c r="G4" s="15" t="e">
        <f>IF(E4="Not Applicable"," ",IF(E5="Not Applicable",B4,DATE(YEAR(F4),12,31)))</f>
        <v>#VALUE!</v>
      </c>
      <c r="H4" s="3"/>
    </row>
    <row r="5" spans="1:8" x14ac:dyDescent="0.3">
      <c r="B5" s="16"/>
      <c r="C5" s="11"/>
      <c r="D5" s="12" t="s">
        <v>7</v>
      </c>
      <c r="E5" s="17" t="e">
        <f>IF(YEAR(B4)&lt; (E4+1),"Not Applicable",E4+1)</f>
        <v>#VALUE!</v>
      </c>
      <c r="F5" s="14" t="e">
        <f>IF(E5="Not Applicable", " ",DATE(E5, 1,1))</f>
        <v>#VALUE!</v>
      </c>
      <c r="G5" s="15" t="e">
        <f>IF(E5="Not Applicable"," ",IF(E6="Not Applicable",B4,DATE(YEAR(F5),12,31)))</f>
        <v>#VALUE!</v>
      </c>
      <c r="H5" s="3"/>
    </row>
    <row r="6" spans="1:8" x14ac:dyDescent="0.3">
      <c r="A6" s="18"/>
      <c r="B6" s="16"/>
      <c r="C6" s="16"/>
      <c r="D6" s="12" t="s">
        <v>8</v>
      </c>
      <c r="E6" s="17" t="e">
        <f>IF(YEAR(B4)&lt; (E4+2),"Not Applicable",E4+2)</f>
        <v>#VALUE!</v>
      </c>
      <c r="F6" s="14" t="e">
        <f>IF(E6="Not Applicable", " ",DATE(E6, 1,1))</f>
        <v>#VALUE!</v>
      </c>
      <c r="G6" s="15" t="e">
        <f>IF(E6="Not Applicable"," ",IF(E7="Not Applicable",B4,DATE(YEAR(F6),12,31)))</f>
        <v>#VALUE!</v>
      </c>
      <c r="H6" s="3"/>
    </row>
    <row r="7" spans="1:8" x14ac:dyDescent="0.3">
      <c r="A7" s="18"/>
      <c r="B7" s="16"/>
      <c r="C7" s="16"/>
      <c r="D7" s="19" t="s">
        <v>55</v>
      </c>
      <c r="E7" s="20" t="e">
        <f>IF(YEAR(B4)&lt; (E4+3),"Not Applicable",E4+3)</f>
        <v>#VALUE!</v>
      </c>
      <c r="F7" s="21"/>
      <c r="G7" s="22"/>
      <c r="H7" s="3"/>
    </row>
    <row r="8" spans="1:8" x14ac:dyDescent="0.3">
      <c r="A8" s="18"/>
      <c r="B8" s="16"/>
      <c r="C8" s="16"/>
      <c r="D8" s="16"/>
      <c r="E8" s="16"/>
      <c r="F8" s="16"/>
      <c r="G8" s="16"/>
      <c r="H8" s="3"/>
    </row>
    <row r="9" spans="1:8" ht="21" x14ac:dyDescent="0.4">
      <c r="A9" s="2" t="s">
        <v>57</v>
      </c>
      <c r="B9" s="3"/>
      <c r="C9" s="3"/>
      <c r="D9" s="3"/>
      <c r="E9" s="3"/>
      <c r="F9" s="3"/>
      <c r="G9" s="3"/>
      <c r="H9" s="3"/>
    </row>
    <row r="10" spans="1:8" ht="17.399999999999999" customHeight="1" x14ac:dyDescent="0.3">
      <c r="A10" s="23" t="s">
        <v>60</v>
      </c>
      <c r="B10" s="3"/>
      <c r="C10" s="3"/>
      <c r="D10" s="3"/>
      <c r="E10" s="3"/>
      <c r="F10" s="3"/>
      <c r="G10" s="3"/>
      <c r="H10" s="3"/>
    </row>
    <row r="11" spans="1:8" x14ac:dyDescent="0.3">
      <c r="A11" s="24" t="s">
        <v>31</v>
      </c>
      <c r="B11" s="90" t="s">
        <v>49</v>
      </c>
      <c r="C11" s="90"/>
      <c r="D11" s="90"/>
      <c r="E11" s="90"/>
      <c r="F11" s="90"/>
      <c r="G11" s="91"/>
      <c r="H11" s="3"/>
    </row>
    <row r="12" spans="1:8" ht="136.19999999999999" customHeight="1" x14ac:dyDescent="0.3">
      <c r="A12" s="25">
        <v>1</v>
      </c>
      <c r="B12" s="85" t="s">
        <v>58</v>
      </c>
      <c r="C12" s="85"/>
      <c r="D12" s="85"/>
      <c r="E12" s="85"/>
      <c r="F12" s="85"/>
      <c r="G12" s="86"/>
      <c r="H12" s="3"/>
    </row>
    <row r="13" spans="1:8" ht="147.6" customHeight="1" x14ac:dyDescent="0.3">
      <c r="A13" s="25">
        <v>2</v>
      </c>
      <c r="B13" s="85" t="s">
        <v>59</v>
      </c>
      <c r="C13" s="85"/>
      <c r="D13" s="85"/>
      <c r="E13" s="85"/>
      <c r="F13" s="85"/>
      <c r="G13" s="86"/>
      <c r="H13" s="3"/>
    </row>
    <row r="14" spans="1:8" ht="25.2" customHeight="1" x14ac:dyDescent="0.3">
      <c r="A14" s="25">
        <v>3</v>
      </c>
      <c r="B14" s="87" t="s">
        <v>47</v>
      </c>
      <c r="C14" s="87"/>
      <c r="D14" s="87"/>
      <c r="E14" s="87"/>
      <c r="F14" s="87"/>
      <c r="G14" s="88"/>
      <c r="H14" s="3"/>
    </row>
    <row r="15" spans="1:8" ht="22.2" customHeight="1" x14ac:dyDescent="0.3">
      <c r="A15" s="25">
        <v>4</v>
      </c>
      <c r="B15" s="87" t="s">
        <v>44</v>
      </c>
      <c r="C15" s="87"/>
      <c r="D15" s="87"/>
      <c r="E15" s="87"/>
      <c r="F15" s="87"/>
      <c r="G15" s="88"/>
      <c r="H15" s="3"/>
    </row>
    <row r="16" spans="1:8" ht="40.200000000000003" customHeight="1" x14ac:dyDescent="0.3">
      <c r="A16" s="25">
        <v>5</v>
      </c>
      <c r="B16" s="85" t="s">
        <v>45</v>
      </c>
      <c r="C16" s="85"/>
      <c r="D16" s="85"/>
      <c r="E16" s="85"/>
      <c r="F16" s="85"/>
      <c r="G16" s="86"/>
      <c r="H16" s="3"/>
    </row>
    <row r="17" spans="1:8" ht="56.4" customHeight="1" x14ac:dyDescent="0.3">
      <c r="A17" s="25">
        <v>6</v>
      </c>
      <c r="B17" s="85" t="s">
        <v>46</v>
      </c>
      <c r="C17" s="85"/>
      <c r="D17" s="85"/>
      <c r="E17" s="85"/>
      <c r="F17" s="85"/>
      <c r="G17" s="86"/>
      <c r="H17" s="3"/>
    </row>
    <row r="18" spans="1:8" ht="176.4" customHeight="1" x14ac:dyDescent="0.3">
      <c r="A18" s="25">
        <v>7</v>
      </c>
      <c r="B18" s="85" t="s">
        <v>141</v>
      </c>
      <c r="C18" s="85"/>
      <c r="D18" s="85"/>
      <c r="E18" s="85"/>
      <c r="F18" s="85"/>
      <c r="G18" s="86"/>
    </row>
  </sheetData>
  <sheetProtection algorithmName="SHA-512" hashValue="LRcALriitkXznW6QqP20IUGA3YfPCYwsKvUcSSyCH4SaKwUaG47ynDrly+d9NIf/srfhY9RX/D2ruf8Gal7v6w==" saltValue="jtksg1hB+wMWSLikl01jcg==" spinCount="100000" sheet="1" objects="1" scenarios="1"/>
  <mergeCells count="9">
    <mergeCell ref="B18:G18"/>
    <mergeCell ref="B15:G15"/>
    <mergeCell ref="B16:G16"/>
    <mergeCell ref="B17:G17"/>
    <mergeCell ref="A2:G2"/>
    <mergeCell ref="B11:G11"/>
    <mergeCell ref="B12:G12"/>
    <mergeCell ref="B13:G13"/>
    <mergeCell ref="B14:G14"/>
  </mergeCells>
  <conditionalFormatting sqref="H12">
    <cfRule type="iconSet" priority="2">
      <iconSet iconSet="3Symbols2">
        <cfvo type="percent" val="0"/>
        <cfvo type="percent" val="33"/>
        <cfvo type="percent" val="67"/>
      </iconSet>
    </cfRule>
  </conditionalFormatting>
  <conditionalFormatting sqref="B3:B4">
    <cfRule type="containsBlanks" dxfId="99" priority="1">
      <formula>LEN(TRIM(B3))=0</formula>
    </cfRule>
  </conditionalFormatting>
  <dataValidations count="1">
    <dataValidation type="date" operator="greaterThan" allowBlank="1" showInputMessage="1" showErrorMessage="1" promptTitle="Enter a Valid Date" prompt="MM/DD/YYYY format" sqref="B3:B4" xr:uid="{BDDF3141-F118-493A-ABD1-C1AA630778A5}">
      <formula1>36526</formula1>
    </dataValidation>
  </dataValidation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
  <sheetViews>
    <sheetView zoomScaleNormal="100" workbookViewId="0">
      <selection activeCell="Q15" sqref="Q15"/>
    </sheetView>
  </sheetViews>
  <sheetFormatPr defaultRowHeight="14.4" x14ac:dyDescent="0.3"/>
  <cols>
    <col min="1" max="1" width="11.5546875" style="35" customWidth="1"/>
    <col min="2" max="2" width="14.33203125" style="35" customWidth="1"/>
    <col min="3" max="3" width="30" style="35" customWidth="1"/>
    <col min="4" max="4" width="38.77734375" style="36" customWidth="1"/>
    <col min="5" max="5" width="10.33203125" style="35" customWidth="1"/>
    <col min="6" max="6" width="22.44140625" style="35" customWidth="1"/>
    <col min="7" max="7" width="12" style="35" customWidth="1"/>
    <col min="8" max="8" width="16" style="35" customWidth="1"/>
    <col min="9" max="9" width="8.109375" style="35" customWidth="1"/>
    <col min="10" max="10" width="16.109375" style="35" customWidth="1"/>
    <col min="11" max="11" width="11.44140625" style="35" customWidth="1"/>
    <col min="12" max="12" width="15.5546875" customWidth="1"/>
    <col min="13" max="13" width="19.44140625" style="38" customWidth="1"/>
    <col min="14" max="14" width="16.21875" style="38" customWidth="1"/>
    <col min="15" max="15" width="9.88671875" style="35" customWidth="1"/>
    <col min="16" max="16" width="16" customWidth="1"/>
    <col min="17" max="17" width="13.33203125" style="35" customWidth="1"/>
    <col min="18" max="18" width="15" style="44" customWidth="1"/>
    <col min="19" max="19" width="16.109375" style="35" customWidth="1"/>
    <col min="20" max="20" width="24.5546875" customWidth="1"/>
    <col min="21" max="21" width="15.6640625" style="38" bestFit="1" customWidth="1"/>
    <col min="22" max="22" width="16" style="35" customWidth="1"/>
    <col min="23" max="23" width="14.77734375" style="35" customWidth="1"/>
    <col min="24" max="24" width="14" style="35" customWidth="1"/>
    <col min="25" max="25" width="17.77734375" style="35" customWidth="1"/>
    <col min="26" max="26" width="14.6640625" style="35" customWidth="1"/>
    <col min="27" max="27" width="23.5546875" style="35" customWidth="1"/>
    <col min="28" max="16384" width="8.88671875" style="35"/>
  </cols>
  <sheetData>
    <row r="1" spans="1:22" s="42" customFormat="1" ht="57.6" x14ac:dyDescent="0.3">
      <c r="A1" s="33" t="s">
        <v>15</v>
      </c>
      <c r="B1" s="33" t="s">
        <v>33</v>
      </c>
      <c r="C1" s="33" t="s">
        <v>1</v>
      </c>
      <c r="D1" s="34" t="s">
        <v>138</v>
      </c>
      <c r="E1" s="34" t="s">
        <v>16</v>
      </c>
      <c r="F1" s="34" t="s">
        <v>61</v>
      </c>
      <c r="G1" s="34" t="s">
        <v>4</v>
      </c>
      <c r="H1" s="34" t="s">
        <v>3</v>
      </c>
      <c r="I1" s="39" t="s">
        <v>6</v>
      </c>
      <c r="J1" s="37" t="s">
        <v>158</v>
      </c>
      <c r="K1" s="34" t="s">
        <v>62</v>
      </c>
      <c r="L1" s="40" t="s">
        <v>160</v>
      </c>
      <c r="M1" s="37" t="s">
        <v>7</v>
      </c>
      <c r="N1" s="37" t="s">
        <v>159</v>
      </c>
      <c r="O1" s="37" t="s">
        <v>63</v>
      </c>
      <c r="P1" s="40" t="s">
        <v>162</v>
      </c>
      <c r="Q1" s="41" t="s">
        <v>8</v>
      </c>
      <c r="R1" s="37" t="s">
        <v>163</v>
      </c>
      <c r="S1" s="37" t="s">
        <v>48</v>
      </c>
      <c r="T1" s="40" t="s">
        <v>161</v>
      </c>
      <c r="U1" s="37" t="s">
        <v>14</v>
      </c>
      <c r="V1" s="37" t="s">
        <v>5</v>
      </c>
    </row>
    <row r="2" spans="1:22" x14ac:dyDescent="0.25">
      <c r="A2" s="26"/>
      <c r="B2" s="26"/>
      <c r="C2" s="26"/>
      <c r="D2" s="27"/>
      <c r="E2" s="28"/>
      <c r="F2" s="29"/>
      <c r="G2" s="26"/>
      <c r="H2" s="26"/>
      <c r="I2" s="75" t="str">
        <f>Year1</f>
        <v/>
      </c>
      <c r="J2" s="31"/>
      <c r="K2" s="30"/>
      <c r="L2" s="76">
        <f>J2*K2*E2</f>
        <v>0</v>
      </c>
      <c r="M2" s="77" t="e">
        <f>Year2</f>
        <v>#VALUE!</v>
      </c>
      <c r="N2" s="31"/>
      <c r="O2" s="30"/>
      <c r="P2" s="76">
        <f>N2*O2*E2</f>
        <v>0</v>
      </c>
      <c r="Q2" s="78" t="e">
        <f>Year3</f>
        <v>#VALUE!</v>
      </c>
      <c r="R2" s="31"/>
      <c r="S2" s="32"/>
      <c r="T2" s="76">
        <f>R2*S2*E2</f>
        <v>0</v>
      </c>
      <c r="U2" s="84" t="e">
        <f>AVERAGE(K2,O2,S2)</f>
        <v>#DIV/0!</v>
      </c>
      <c r="V2" s="79">
        <f>SUM(L2,P2,T2)</f>
        <v>0</v>
      </c>
    </row>
  </sheetData>
  <conditionalFormatting sqref="D2">
    <cfRule type="expression" dxfId="98" priority="77">
      <formula>OR($B2="Developer",$B2="Engineer")</formula>
    </cfRule>
  </conditionalFormatting>
  <conditionalFormatting sqref="N2:O2">
    <cfRule type="expression" dxfId="97" priority="37">
      <formula>$M2&lt;&gt;"Not Applicable"</formula>
    </cfRule>
    <cfRule type="expression" dxfId="96" priority="71">
      <formula>$M2="Not Applicable"</formula>
    </cfRule>
  </conditionalFormatting>
  <conditionalFormatting sqref="R2:S2">
    <cfRule type="expression" dxfId="95" priority="56">
      <formula>$Q2&lt;&gt;"Not Applicable"</formula>
    </cfRule>
    <cfRule type="expression" dxfId="94" priority="57">
      <formula>$Q2="Not Applicable"</formula>
    </cfRule>
  </conditionalFormatting>
  <conditionalFormatting sqref="F2">
    <cfRule type="expression" dxfId="93" priority="74">
      <formula>$A2="New Hire"</formula>
    </cfRule>
  </conditionalFormatting>
  <conditionalFormatting sqref="J2:K2">
    <cfRule type="expression" dxfId="92" priority="11">
      <formula>$I2&lt;&gt;"Not Applicable"</formula>
    </cfRule>
    <cfRule type="expression" dxfId="91" priority="63">
      <formula>$I2="Not Applicable"</formula>
    </cfRule>
  </conditionalFormatting>
  <conditionalFormatting sqref="A2:H2">
    <cfRule type="containsBlanks" dxfId="90" priority="80">
      <formula>LEN(TRIM(A2))=0</formula>
    </cfRule>
  </conditionalFormatting>
  <conditionalFormatting sqref="K2">
    <cfRule type="expression" dxfId="89" priority="4">
      <formula>$K2&lt;&gt;""</formula>
    </cfRule>
  </conditionalFormatting>
  <conditionalFormatting sqref="O2">
    <cfRule type="expression" dxfId="88" priority="3">
      <formula>$O2&lt;&gt;""</formula>
    </cfRule>
  </conditionalFormatting>
  <conditionalFormatting sqref="S2">
    <cfRule type="expression" dxfId="87" priority="2">
      <formula>$S2&lt;&gt;""</formula>
    </cfRule>
  </conditionalFormatting>
  <conditionalFormatting sqref="J2">
    <cfRule type="expression" dxfId="86" priority="8">
      <formula>$J2&lt;&gt;""</formula>
    </cfRule>
  </conditionalFormatting>
  <conditionalFormatting sqref="N2">
    <cfRule type="expression" dxfId="85" priority="6">
      <formula>$N2&lt;&gt;""</formula>
    </cfRule>
  </conditionalFormatting>
  <conditionalFormatting sqref="R2">
    <cfRule type="expression" dxfId="84" priority="10">
      <formula>$R2&lt;&gt;""</formula>
    </cfRule>
  </conditionalFormatting>
  <dataValidations count="4">
    <dataValidation type="list" allowBlank="1" showInputMessage="1" showErrorMessage="1" sqref="G2" xr:uid="{B4E4A81C-7A43-4B67-8EAE-8CC286A71A27}">
      <formula1>"Yes, No"</formula1>
    </dataValidation>
    <dataValidation type="list" allowBlank="1" showInputMessage="1" showErrorMessage="1" sqref="H2" xr:uid="{E8442248-2A0F-4AFF-97D3-55E10D49E092}">
      <formula1>"W2, 1099 (Individual), K1"</formula1>
    </dataValidation>
    <dataValidation type="list" allowBlank="1" showInputMessage="1" showErrorMessage="1" errorTitle="Invalid data" sqref="A2" xr:uid="{00000000-0002-0000-0100-000000000000}">
      <formula1>"Existing, New Hire"</formula1>
    </dataValidation>
    <dataValidation allowBlank="1" showInputMessage="1" showErrorMessage="1" errorTitle="Invalid Job TItle" promptTitle="Select Job TItle" sqref="C2" xr:uid="{75629E29-A4DD-48E9-993A-97F4EFCA7616}"/>
  </dataValidations>
  <pageMargins left="0.7" right="0.7" top="0.75" bottom="0.75" header="0.3" footer="0.3"/>
  <pageSetup orientation="portrait" r:id="rId1"/>
  <ignoredErrors>
    <ignoredError sqref="U2" evalError="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Invalid Job Category" xr:uid="{168C77DC-8693-435A-9B57-33BA4779A303}">
          <x14:formula1>
            <xm:f>OFFSET(Lookup!$E$3,,,COUNTIF(Lookup!$E$3:$E$9,"?*"))</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
  <sheetViews>
    <sheetView workbookViewId="0">
      <selection activeCell="H18" sqref="H18"/>
    </sheetView>
  </sheetViews>
  <sheetFormatPr defaultRowHeight="14.4" x14ac:dyDescent="0.3"/>
  <cols>
    <col min="1" max="1" width="20.109375" style="35" customWidth="1"/>
    <col min="2" max="2" width="10.6640625" style="35" customWidth="1"/>
    <col min="3" max="3" width="14.5546875" style="35" customWidth="1"/>
    <col min="4" max="4" width="17" style="35" customWidth="1"/>
    <col min="5" max="5" width="17.33203125" style="35" customWidth="1"/>
    <col min="6" max="6" width="8.88671875" style="35"/>
    <col min="7" max="7" width="15.5546875" style="35" customWidth="1"/>
    <col min="8" max="8" width="16.77734375" style="35" customWidth="1"/>
    <col min="9" max="9" width="19.109375" style="35" customWidth="1"/>
    <col min="10" max="10" width="13.88671875" style="35" customWidth="1"/>
    <col min="11" max="11" width="15.5546875" style="35" customWidth="1"/>
    <col min="12" max="12" width="16.88671875" style="35" customWidth="1"/>
    <col min="13" max="13" width="17.33203125" style="35" customWidth="1"/>
    <col min="14" max="14" width="19.88671875" style="35" customWidth="1"/>
    <col min="15" max="16384" width="8.88671875" style="35"/>
  </cols>
  <sheetData>
    <row r="1" spans="1:14" x14ac:dyDescent="0.3">
      <c r="A1" s="33" t="s">
        <v>2</v>
      </c>
      <c r="B1" s="33" t="s">
        <v>6</v>
      </c>
      <c r="C1" s="33" t="s">
        <v>12</v>
      </c>
      <c r="D1" s="34" t="s">
        <v>11</v>
      </c>
      <c r="E1" s="34" t="s">
        <v>13</v>
      </c>
      <c r="F1" s="34" t="s">
        <v>7</v>
      </c>
      <c r="G1" s="34" t="s">
        <v>140</v>
      </c>
      <c r="H1" s="34" t="s">
        <v>18</v>
      </c>
      <c r="I1" s="34" t="s">
        <v>19</v>
      </c>
      <c r="J1" s="34" t="s">
        <v>8</v>
      </c>
      <c r="K1" s="34" t="s">
        <v>139</v>
      </c>
      <c r="L1" s="34" t="s">
        <v>20</v>
      </c>
      <c r="M1" s="34" t="s">
        <v>21</v>
      </c>
      <c r="N1" s="34" t="s">
        <v>0</v>
      </c>
    </row>
    <row r="2" spans="1:14" x14ac:dyDescent="0.3">
      <c r="A2" s="72"/>
      <c r="B2" s="43" t="str">
        <f>Year1</f>
        <v/>
      </c>
      <c r="C2" s="31"/>
      <c r="D2" s="73"/>
      <c r="E2" s="74">
        <f>C2*D2</f>
        <v>0</v>
      </c>
      <c r="F2" s="43" t="e">
        <f>Year2</f>
        <v>#VALUE!</v>
      </c>
      <c r="G2" s="38"/>
      <c r="I2" s="74">
        <f t="shared" ref="I2" si="0">G2*H2</f>
        <v>0</v>
      </c>
      <c r="J2" s="43" t="e">
        <f>Year3</f>
        <v>#VALUE!</v>
      </c>
      <c r="K2" s="38"/>
      <c r="M2" s="74">
        <f t="shared" ref="M2" si="1">K2*L2</f>
        <v>0</v>
      </c>
      <c r="N2" s="74">
        <f>SUM(M2,I2,E2)</f>
        <v>0</v>
      </c>
    </row>
  </sheetData>
  <conditionalFormatting sqref="G2:H2">
    <cfRule type="expression" dxfId="36" priority="9">
      <formula>$F2&lt;&gt;"Not Applicable"</formula>
    </cfRule>
  </conditionalFormatting>
  <conditionalFormatting sqref="K2:L2">
    <cfRule type="expression" dxfId="35" priority="6">
      <formula>$J2&lt;&gt;"Not Applicable"</formula>
    </cfRule>
  </conditionalFormatting>
  <conditionalFormatting sqref="A2 C2:D2">
    <cfRule type="containsBlanks" dxfId="34" priority="5">
      <formula>LEN(TRIM(A2))=0</formula>
    </cfRule>
  </conditionalFormatting>
  <conditionalFormatting sqref="G2">
    <cfRule type="expression" dxfId="33" priority="4">
      <formula>$G2&lt;&gt;""</formula>
    </cfRule>
  </conditionalFormatting>
  <conditionalFormatting sqref="H2">
    <cfRule type="expression" dxfId="32" priority="3">
      <formula>$H2&lt;&gt;""</formula>
    </cfRule>
  </conditionalFormatting>
  <conditionalFormatting sqref="K2">
    <cfRule type="expression" dxfId="31" priority="2">
      <formula>$K2&lt;&gt;""</formula>
    </cfRule>
  </conditionalFormatting>
  <conditionalFormatting sqref="L2">
    <cfRule type="expression" dxfId="30" priority="1">
      <formula>$L2&lt;&gt;""</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1"/>
  <sheetViews>
    <sheetView workbookViewId="0">
      <selection activeCell="D11" sqref="D11"/>
    </sheetView>
  </sheetViews>
  <sheetFormatPr defaultRowHeight="14.4" x14ac:dyDescent="0.3"/>
  <cols>
    <col min="1" max="1" width="36.6640625" style="4" customWidth="1"/>
    <col min="2" max="2" width="14.6640625" style="4" customWidth="1"/>
    <col min="3" max="3" width="19.44140625" style="4" customWidth="1"/>
    <col min="4" max="6" width="33.6640625" style="4" bestFit="1" customWidth="1"/>
    <col min="7" max="16384" width="8.88671875" style="4"/>
  </cols>
  <sheetData>
    <row r="1" spans="1:4" x14ac:dyDescent="0.3">
      <c r="A1" s="45" t="s">
        <v>0</v>
      </c>
      <c r="B1" s="45" t="s">
        <v>10</v>
      </c>
      <c r="C1" s="45" t="s">
        <v>30</v>
      </c>
    </row>
    <row r="2" spans="1:4" x14ac:dyDescent="0.3">
      <c r="A2" s="46" t="s">
        <v>26</v>
      </c>
      <c r="B2" s="47" t="str">
        <f>Year1</f>
        <v/>
      </c>
      <c r="C2" s="48">
        <f>SUM(nonlabor[Year 1 Total Cost])</f>
        <v>0</v>
      </c>
      <c r="D2" s="49"/>
    </row>
    <row r="3" spans="1:4" x14ac:dyDescent="0.3">
      <c r="A3" s="46" t="s">
        <v>27</v>
      </c>
      <c r="B3" s="47" t="e">
        <f>Year2</f>
        <v>#VALUE!</v>
      </c>
      <c r="C3" s="48">
        <f>SUM(nonlabor[Year 2 Total Cost])</f>
        <v>0</v>
      </c>
    </row>
    <row r="4" spans="1:4" x14ac:dyDescent="0.3">
      <c r="A4" s="46" t="s">
        <v>28</v>
      </c>
      <c r="B4" s="47" t="e">
        <f>Year3</f>
        <v>#VALUE!</v>
      </c>
      <c r="C4" s="48">
        <f>SUM(nonlabor[Year 3 Total Cost])</f>
        <v>0</v>
      </c>
    </row>
    <row r="5" spans="1:4" x14ac:dyDescent="0.3">
      <c r="A5" s="92" t="s">
        <v>29</v>
      </c>
      <c r="B5" s="92"/>
      <c r="C5" s="50">
        <f>SUM(C2:C4)</f>
        <v>0</v>
      </c>
      <c r="D5" s="51"/>
    </row>
    <row r="6" spans="1:4" x14ac:dyDescent="0.3">
      <c r="A6" s="52" t="s">
        <v>35</v>
      </c>
      <c r="B6" s="47" t="str">
        <f>Year1</f>
        <v/>
      </c>
      <c r="C6" s="48">
        <f>SUMIF(labor[LA Resident],"Yes",labor[Year 1 Annual Salary * Percent Allocation *Job Count])</f>
        <v>0</v>
      </c>
      <c r="D6" s="51"/>
    </row>
    <row r="7" spans="1:4" x14ac:dyDescent="0.3">
      <c r="A7" s="52" t="s">
        <v>36</v>
      </c>
      <c r="B7" s="47" t="str">
        <f>Year1</f>
        <v/>
      </c>
      <c r="C7" s="48">
        <f>SUMIF(labor[LA Resident],"No",labor[Year 1 Annual Salary * Percent Allocation *Job Count])</f>
        <v>0</v>
      </c>
      <c r="D7" s="51"/>
    </row>
    <row r="8" spans="1:4" x14ac:dyDescent="0.3">
      <c r="A8" s="53" t="s">
        <v>22</v>
      </c>
      <c r="B8" s="54" t="str">
        <f>Year1</f>
        <v/>
      </c>
      <c r="C8" s="55">
        <f>SUM(C6:C7)</f>
        <v>0</v>
      </c>
    </row>
    <row r="9" spans="1:4" x14ac:dyDescent="0.3">
      <c r="A9" s="52" t="s">
        <v>37</v>
      </c>
      <c r="B9" s="47" t="e">
        <f>Year2</f>
        <v>#VALUE!</v>
      </c>
      <c r="C9" s="48">
        <f>SUMIF(labor[LA Resident],"Yes",labor[Year 2 Annual Salary * Percent Allocation *Job Count])</f>
        <v>0</v>
      </c>
    </row>
    <row r="10" spans="1:4" x14ac:dyDescent="0.3">
      <c r="A10" s="52" t="s">
        <v>38</v>
      </c>
      <c r="B10" s="47" t="e">
        <f>Year2</f>
        <v>#VALUE!</v>
      </c>
      <c r="C10" s="48">
        <f>SUMIF(labor[LA Resident],"No",labor[Year 2 Annual Salary * Percent Allocation *Job Count])</f>
        <v>0</v>
      </c>
    </row>
    <row r="11" spans="1:4" x14ac:dyDescent="0.3">
      <c r="A11" s="53" t="s">
        <v>23</v>
      </c>
      <c r="B11" s="54" t="e">
        <f>Year2</f>
        <v>#VALUE!</v>
      </c>
      <c r="C11" s="55">
        <f>SUM(C9:C10)</f>
        <v>0</v>
      </c>
    </row>
    <row r="12" spans="1:4" x14ac:dyDescent="0.3">
      <c r="A12" s="52" t="s">
        <v>39</v>
      </c>
      <c r="B12" s="47" t="e">
        <f>Year3</f>
        <v>#VALUE!</v>
      </c>
      <c r="C12" s="48">
        <f>SUMIF(labor[LA Resident],"Yes",labor[Year 3 Annual Salary * Percent Allocation *Job Count])</f>
        <v>0</v>
      </c>
    </row>
    <row r="13" spans="1:4" x14ac:dyDescent="0.3">
      <c r="A13" s="52" t="s">
        <v>40</v>
      </c>
      <c r="B13" s="47" t="e">
        <f>Year3</f>
        <v>#VALUE!</v>
      </c>
      <c r="C13" s="48">
        <f>SUMIF(labor[LA Resident],"No",labor[Year 3 Annual Salary * Percent Allocation *Job Count])</f>
        <v>0</v>
      </c>
    </row>
    <row r="14" spans="1:4" x14ac:dyDescent="0.3">
      <c r="A14" s="53" t="s">
        <v>24</v>
      </c>
      <c r="B14" s="54" t="e">
        <f>Year3</f>
        <v>#VALUE!</v>
      </c>
      <c r="C14" s="55">
        <f>SUM(C12:C13)</f>
        <v>0</v>
      </c>
    </row>
    <row r="15" spans="1:4" x14ac:dyDescent="0.3">
      <c r="A15" s="92" t="s">
        <v>41</v>
      </c>
      <c r="B15" s="92"/>
      <c r="C15" s="50">
        <f>SUM(C6,C9,C12)</f>
        <v>0</v>
      </c>
    </row>
    <row r="16" spans="1:4" x14ac:dyDescent="0.3">
      <c r="A16" s="92" t="s">
        <v>42</v>
      </c>
      <c r="B16" s="92"/>
      <c r="C16" s="50">
        <f>SUM(C7,C10,C13)</f>
        <v>0</v>
      </c>
    </row>
    <row r="17" spans="1:4" x14ac:dyDescent="0.3">
      <c r="A17" s="92" t="s">
        <v>25</v>
      </c>
      <c r="B17" s="92"/>
      <c r="C17" s="50">
        <f>SUM(C15:C16)</f>
        <v>0</v>
      </c>
      <c r="D17" s="56"/>
    </row>
    <row r="18" spans="1:4" x14ac:dyDescent="0.3">
      <c r="A18" s="57"/>
      <c r="B18" s="58"/>
      <c r="C18" s="59"/>
      <c r="D18" s="56"/>
    </row>
    <row r="19" spans="1:4" x14ac:dyDescent="0.3">
      <c r="A19" s="92" t="s">
        <v>43</v>
      </c>
      <c r="B19" s="92"/>
      <c r="C19" s="50">
        <f>SUM(C5,C17)</f>
        <v>0</v>
      </c>
      <c r="D19" s="51"/>
    </row>
    <row r="20" spans="1:4" x14ac:dyDescent="0.3">
      <c r="A20" s="60"/>
      <c r="B20" s="61"/>
    </row>
    <row r="21" spans="1:4" x14ac:dyDescent="0.3">
      <c r="A21" s="92" t="s">
        <v>34</v>
      </c>
      <c r="B21" s="92"/>
      <c r="C21" s="62">
        <f>SUM(labor[Job Count])</f>
        <v>0</v>
      </c>
    </row>
  </sheetData>
  <sheetProtection algorithmName="SHA-512" hashValue="J/SaWWwvbODZjSn5TI54etALQ+z1OgQBZjCK2fv0E5WwS9P5visVFIIHqFlG1F0FfjpyOxYHa6gOkdJrriZqHg==" saltValue="0zaSX9/Z4z/N4Pr4BVnskA==" spinCount="100000" sheet="1" objects="1" scenarios="1"/>
  <mergeCells count="6">
    <mergeCell ref="A21:B21"/>
    <mergeCell ref="A5:B5"/>
    <mergeCell ref="A15:B15"/>
    <mergeCell ref="A16:B16"/>
    <mergeCell ref="A17:B17"/>
    <mergeCell ref="A19:B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70"/>
  <sheetViews>
    <sheetView workbookViewId="0">
      <selection activeCell="AF14" sqref="AF14"/>
    </sheetView>
  </sheetViews>
  <sheetFormatPr defaultRowHeight="14.4" x14ac:dyDescent="0.3"/>
  <cols>
    <col min="1" max="1" width="20.6640625" style="4" customWidth="1"/>
    <col min="2" max="2" width="27.33203125" style="4" customWidth="1"/>
    <col min="3" max="3" width="4.44140625" style="4" customWidth="1"/>
    <col min="4" max="4" width="8.88671875" style="4" hidden="1" customWidth="1"/>
    <col min="5" max="5" width="14.109375" style="4" hidden="1" customWidth="1"/>
    <col min="6" max="17" width="8.88671875" style="4" hidden="1" customWidth="1"/>
    <col min="18" max="18" width="17.109375" style="4" hidden="1" customWidth="1"/>
    <col min="19" max="19" width="18.21875" style="4" hidden="1" customWidth="1"/>
    <col min="20" max="20" width="10.5546875" style="4" hidden="1" customWidth="1"/>
    <col min="21" max="21" width="21.109375" style="4" hidden="1" customWidth="1"/>
    <col min="22" max="22" width="30.33203125" style="4" hidden="1" customWidth="1"/>
    <col min="23" max="23" width="27.6640625" style="4" hidden="1" customWidth="1"/>
    <col min="24" max="24" width="27.44140625" style="4" hidden="1" customWidth="1"/>
    <col min="25" max="25" width="34.21875" style="4" hidden="1" customWidth="1"/>
    <col min="26" max="27" width="0" style="4" hidden="1" customWidth="1"/>
    <col min="28" max="16384" width="8.88671875" style="4"/>
  </cols>
  <sheetData>
    <row r="1" spans="1:26" x14ac:dyDescent="0.3">
      <c r="A1" s="63" t="s">
        <v>33</v>
      </c>
      <c r="B1" s="63" t="s">
        <v>1</v>
      </c>
    </row>
    <row r="2" spans="1:26" x14ac:dyDescent="0.3">
      <c r="A2" s="64" t="s">
        <v>17</v>
      </c>
      <c r="B2" s="64" t="s">
        <v>69</v>
      </c>
      <c r="D2" s="65" t="s">
        <v>137</v>
      </c>
      <c r="E2" s="66"/>
    </row>
    <row r="3" spans="1:26" x14ac:dyDescent="0.3">
      <c r="A3" s="64" t="s">
        <v>17</v>
      </c>
      <c r="B3" s="64" t="s">
        <v>70</v>
      </c>
      <c r="D3" s="67">
        <f>COUNTIF(JobTitles[Job Category],E3)</f>
        <v>8</v>
      </c>
      <c r="E3" s="68" t="str">
        <f>IFERROR(INDEX(JobTitles[Job Category],MATCH(0,INDEX(COUNTIF($E$2:E2,JobTitles[Job Category]),),0)),"")</f>
        <v>Developer</v>
      </c>
      <c r="F3" s="69" t="str">
        <f>IF($D3&lt;COLUMNS($F$2:F$2),"",INDEX(JobTitles[[Job Title]:[Job Title]],_xlfn.AGGREGATE(15,3,(JobTitles[[Job Category]:[Job Category]]=$E3)/(JobTitles[[Job Category]:[Job Category]]=$E3)*(ROW(JobTitles[Job Category])-ROW(JobTitles[[#Headers],[Job Category]])),COLUMNS($F$2:F$2))))</f>
        <v>Programmer..Sr,Jr</v>
      </c>
      <c r="G3" s="69" t="str">
        <f>IF($D3&lt;COLUMNS($F$2:G$2),"",INDEX(JobTitles[[Job Title]:[Job Title]],_xlfn.AGGREGATE(15,3,(JobTitles[[Job Category]:[Job Category]]=$E3)/(JobTitles[[Job Category]:[Job Category]]=$E3)*(ROW(JobTitles[Job Title])-ROW(JobTitles[[#Headers],[Job Title]])),COLUMNS($F$2:G$2))))</f>
        <v>Software Developer..Sr,Jr</v>
      </c>
      <c r="H3" s="69" t="str">
        <f>IF($D3&lt;COLUMNS($F$2:H$2),"",INDEX(JobTitles[[Job Title]:[Job Title]],_xlfn.AGGREGATE(15,3,(JobTitles[[Job Category]:[Job Category]]=$E3)/(JobTitles[[Job Category]:[Job Category]]=$E3)*(ROW(JobTitles[Job Category])-ROW(JobTitles[[#Headers],[Job Category]])),COLUMNS($F$2:H$2))))</f>
        <v>Lead Developer</v>
      </c>
      <c r="I3" s="69" t="str">
        <f>IF($D3&lt;COLUMNS($F$2:I$2),"",INDEX(JobTitles[[Job Title]:[Job Title]],_xlfn.AGGREGATE(15,3,(JobTitles[[Job Category]:[Job Category]]=$E3)/(JobTitles[[Job Category]:[Job Category]]=$E3)*(ROW(JobTitles[Job Title])-ROW(JobTitles[[#Headers],[Job Title]])),COLUMNS($F$2:I$2))))</f>
        <v>Tech Architect</v>
      </c>
      <c r="J3" s="69" t="str">
        <f>IF($D3&lt;COLUMNS($F$2:J$2),"",INDEX(JobTitles[[Job Title]:[Job Title]],_xlfn.AGGREGATE(15,3,(JobTitles[[Job Category]:[Job Category]]=$E3)/(JobTitles[[Job Category]:[Job Category]]=$E3)*(ROW(JobTitles[Job Category])-ROW(JobTitles[[#Headers],[Job Category]])),COLUMNS($F$2:J$2))))</f>
        <v>Software Architect</v>
      </c>
      <c r="K3" s="69" t="str">
        <f>IF($D3&lt;COLUMNS($F$2:K$2),"",INDEX(JobTitles[[Job Title]:[Job Title]],_xlfn.AGGREGATE(15,3,(JobTitles[[Job Category]:[Job Category]]=$E3)/(JobTitles[[Job Category]:[Job Category]]=$E3)*(ROW(JobTitles[Job Title])-ROW(JobTitles[[#Headers],[Job Title]])),COLUMNS($F$2:K$2))))</f>
        <v>Software Specialist</v>
      </c>
      <c r="L3" s="69" t="str">
        <f>IF($D3&lt;COLUMNS($F$2:L$2),"",INDEX(JobTitles[[Job Title]:[Job Title]],_xlfn.AGGREGATE(15,3,(JobTitles[[Job Category]:[Job Category]]=$E3)/(JobTitles[[Job Category]:[Job Category]]=$E3)*(ROW(JobTitles[Job Category])-ROW(JobTitles[[#Headers],[Job Category]])),COLUMNS($F$2:L$2))))</f>
        <v>Application Developer</v>
      </c>
      <c r="M3" s="69" t="str">
        <f>IF($D3&lt;COLUMNS($F$2:M$2),"",INDEX(JobTitles[[Job Title]:[Job Title]],_xlfn.AGGREGATE(15,3,(JobTitles[[Job Category]:[Job Category]]=$E3)/(JobTitles[[Job Category]:[Job Category]]=$E3)*(ROW(JobTitles[Job Title])-ROW(JobTitles[[#Headers],[Job Title]])),COLUMNS($F$2:M$2))))</f>
        <v>Web Developer</v>
      </c>
      <c r="N3" s="69" t="str">
        <f>IF($D3&lt;COLUMNS($F$2:N$2),"",INDEX(JobTitles[[Job Title]:[Job Title]],_xlfn.AGGREGATE(15,3,(JobTitles[[Job Category]:[Job Category]]=$E3)/(JobTitles[[Job Category]:[Job Category]]=$E3)*(ROW(JobTitles[Job Category])-ROW(JobTitles[[#Headers],[Job Category]])),COLUMNS($F$2:N$2))))</f>
        <v/>
      </c>
      <c r="O3" s="69" t="str">
        <f>IF($D3&lt;COLUMNS($F$2:O$2),"",INDEX(JobTitles[[Job Title]:[Job Title]],_xlfn.AGGREGATE(15,3,(JobTitles[[Job Category]:[Job Category]]=$E3)/(JobTitles[[Job Category]:[Job Category]]=$E3)*(ROW(JobTitles[Job Title])-ROW(JobTitles[[#Headers],[Job Title]])),COLUMNS($F$2:O$2))))</f>
        <v/>
      </c>
      <c r="P3" s="69" t="str">
        <f>IF($D3&lt;COLUMNS($F$2:P$2),"",INDEX(JobTitles[[Job Title]:[Job Title]],_xlfn.AGGREGATE(15,3,(JobTitles[[Job Category]:[Job Category]]=$E3)/(JobTitles[[Job Category]:[Job Category]]=$E3)*(ROW(JobTitles[Job Category])-ROW(JobTitles[[#Headers],[Job Category]])),COLUMNS($F$2:P$2))))</f>
        <v/>
      </c>
      <c r="Q3" s="69" t="str">
        <f>IF($D3&lt;COLUMNS($F$2:Q$2),"",INDEX(JobTitles[[Job Title]:[Job Title]],_xlfn.AGGREGATE(15,3,(JobTitles[[Job Category]:[Job Category]]=$E3)/(JobTitles[[Job Category]:[Job Category]]=$E3)*(ROW(JobTitles[Job Title])-ROW(JobTitles[[#Headers],[Job Title]])),COLUMNS($F$2:Q$2))))</f>
        <v/>
      </c>
      <c r="R3" s="69" t="str">
        <f>IF($D3&lt;COLUMNS($F$2:R$2),"",INDEX(JobTitles[[Job Title]:[Job Title]],_xlfn.AGGREGATE(15,3,(JobTitles[[Job Category]:[Job Category]]=$E3)/(JobTitles[[Job Category]:[Job Category]]=$E3)*(ROW(JobTitles[Job Category])-ROW(JobTitles[[#Headers],[Job Category]])),COLUMNS($F$2:R$2))))</f>
        <v/>
      </c>
      <c r="S3" s="69" t="str">
        <f>IF($D3&lt;COLUMNS($F$2:S$2),"",INDEX(JobTitles[[Job Title]:[Job Title]],_xlfn.AGGREGATE(15,3,(JobTitles[[Job Category]:[Job Category]]=$E3)/(JobTitles[[Job Category]:[Job Category]]=$E3)*(ROW(JobTitles[Job Title])-ROW(JobTitles[[#Headers],[Job Title]])),COLUMNS($F$2:S$2))))</f>
        <v/>
      </c>
      <c r="T3" s="69" t="str">
        <f>IF($D3&lt;COLUMNS($F$2:T$2),"",INDEX(JobTitles[[Job Title]:[Job Title]],_xlfn.AGGREGATE(15,3,(JobTitles[[Job Category]:[Job Category]]=$E3)/(JobTitles[[Job Category]:[Job Category]]=$E3)*(ROW(JobTitles[Job Title])-ROW(JobTitles[[#Headers],[Job Title]])),COLUMNS($F$2:T$2))))</f>
        <v/>
      </c>
      <c r="U3" s="69" t="str">
        <f>IF($D3&lt;COLUMNS($F$2:U$2),"",INDEX(JobTitles[[Job Title]:[Job Title]],_xlfn.AGGREGATE(15,3,(JobTitles[[Job Category]:[Job Category]]=$E3)/(JobTitles[[Job Category]:[Job Category]]=$E3)*(ROW(JobTitles[Job Category])-ROW(JobTitles[[#Headers],[Job Category]])),COLUMNS($F$2:U$2))))</f>
        <v/>
      </c>
      <c r="V3" s="69" t="str">
        <f>IF($D3&lt;COLUMNS($F$2:V$2),"",INDEX(JobTitles[[Job Title]:[Job Title]],_xlfn.AGGREGATE(15,3,(JobTitles[[Job Category]:[Job Category]]=$E3)/(JobTitles[[Job Category]:[Job Category]]=$E3)*(ROW(JobTitles[Job Title])-ROW(JobTitles[[#Headers],[Job Title]])),COLUMNS($F$2:V$2))))</f>
        <v/>
      </c>
      <c r="W3" s="69" t="str">
        <f>IF($D3&lt;COLUMNS($F$2:W$2),"",INDEX(JobTitles[[Job Title]:[Job Title]],_xlfn.AGGREGATE(15,3,(JobTitles[[Job Category]:[Job Category]]=$E3)/(JobTitles[[Job Category]:[Job Category]]=$E3)*(ROW(JobTitles[Job Category])-ROW(JobTitles[[#Headers],[Job Category]])),COLUMNS($F$2:W$2))))</f>
        <v/>
      </c>
      <c r="X3" s="69" t="str">
        <f>IF($D3&lt;COLUMNS($F$2:X$2),"",INDEX(JobTitles[[Job Title]:[Job Title]],_xlfn.AGGREGATE(15,3,(JobTitles[[Job Category]:[Job Category]]=$E3)/(JobTitles[[Job Category]:[Job Category]]=$E3)*(ROW(JobTitles[Job Title])-ROW(JobTitles[[#Headers],[Job Title]])),COLUMNS($F$2:X$2))))</f>
        <v/>
      </c>
      <c r="Y3" s="69" t="str">
        <f>IF($D3&lt;COLUMNS($F$2:Y$2),"",INDEX(JobTitles[[Job Title]:[Job Title]],_xlfn.AGGREGATE(15,3,(JobTitles[[Job Category]:[Job Category]]=$E3)/(JobTitles[[Job Category]:[Job Category]]=$E3)*(ROW(JobTitles[Job Category])-ROW(JobTitles[[#Headers],[Job Category]])),COLUMNS($F$2:Y$2))))</f>
        <v/>
      </c>
      <c r="Z3" s="69" t="str">
        <f>IF($D3&lt;COLUMNS($F$2:Z$2),"",INDEX(JobTitles[[Job Title]:[Job Title]],_xlfn.AGGREGATE(15,3,(JobTitles[[Job Category]:[Job Category]]=$E3)/(JobTitles[[Job Category]:[Job Category]]=$E3)*(ROW(JobTitles[Job Title])-ROW(JobTitles[[#Headers],[Job Title]])),COLUMNS($F$2:Z$2))))</f>
        <v/>
      </c>
    </row>
    <row r="4" spans="1:26" x14ac:dyDescent="0.3">
      <c r="A4" s="64" t="s">
        <v>17</v>
      </c>
      <c r="B4" s="64" t="s">
        <v>71</v>
      </c>
      <c r="D4" s="67">
        <f>COUNTIF(JobTitles[Job Category],E4)</f>
        <v>8</v>
      </c>
      <c r="E4" s="68" t="str">
        <f>IFERROR(INDEX(JobTitles[Job Category],MATCH(0,INDEX(COUNTIF($E$2:E3,JobTitles[Job Category]),),0)),"")</f>
        <v>Engineer</v>
      </c>
      <c r="F4" s="69" t="str">
        <f>IF($D4&lt;COLUMNS($F$2:F$2),"",INDEX(JobTitles[[Job Title]:[Job Title]],_xlfn.AGGREGATE(15,3,(JobTitles[[Job Category]:[Job Category]]=$E4)/(JobTitles[[Job Category]:[Job Category]]=$E4)*(ROW(JobTitles[Job Category])-ROW(JobTitles[[#Headers],[Job Category]])),COLUMNS($F$2:F$2))))</f>
        <v>Software Engineer..Sr,Jr</v>
      </c>
      <c r="G4" s="69" t="str">
        <f>IF($D4&lt;COLUMNS($F$2:G$2),"",INDEX(JobTitles[[Job Title]:[Job Title]],_xlfn.AGGREGATE(15,3,(JobTitles[[Job Category]:[Job Category]]=$E4)/(JobTitles[[Job Category]:[Job Category]]=$E4)*(ROW(JobTitles[Job Title])-ROW(JobTitles[[#Headers],[Job Title]])),COLUMNS($F$2:G$2))))</f>
        <v>Lead Engineer</v>
      </c>
      <c r="H4" s="69" t="str">
        <f>IF($D4&lt;COLUMNS($F$2:H$2),"",INDEX(JobTitles[[Job Title]:[Job Title]],_xlfn.AGGREGATE(15,3,(JobTitles[[Job Category]:[Job Category]]=$E4)/(JobTitles[[Job Category]:[Job Category]]=$E4)*(ROW(JobTitles[Job Category])-ROW(JobTitles[[#Headers],[Job Category]])),COLUMNS($F$2:H$2))))</f>
        <v>Product Engineer</v>
      </c>
      <c r="I4" s="69" t="str">
        <f>IF($D4&lt;COLUMNS($F$2:I$2),"",INDEX(JobTitles[[Job Title]:[Job Title]],_xlfn.AGGREGATE(15,3,(JobTitles[[Job Category]:[Job Category]]=$E4)/(JobTitles[[Job Category]:[Job Category]]=$E4)*(ROW(JobTitles[Job Title])-ROW(JobTitles[[#Headers],[Job Title]])),COLUMNS($F$2:I$2))))</f>
        <v>UX/UI</v>
      </c>
      <c r="J4" s="69" t="str">
        <f>IF($D4&lt;COLUMNS($F$2:J$2),"",INDEX(JobTitles[[Job Title]:[Job Title]],_xlfn.AGGREGATE(15,3,(JobTitles[[Job Category]:[Job Category]]=$E4)/(JobTitles[[Job Category]:[Job Category]]=$E4)*(ROW(JobTitles[Job Category])-ROW(JobTitles[[#Headers],[Job Category]])),COLUMNS($F$2:J$2))))</f>
        <v>Application Engineer</v>
      </c>
      <c r="K4" s="69" t="str">
        <f>IF($D4&lt;COLUMNS($F$2:K$2),"",INDEX(JobTitles[[Job Title]:[Job Title]],_xlfn.AGGREGATE(15,3,(JobTitles[[Job Category]:[Job Category]]=$E4)/(JobTitles[[Job Category]:[Job Category]]=$E4)*(ROW(JobTitles[Job Title])-ROW(JobTitles[[#Headers],[Job Title]])),COLUMNS($F$2:K$2))))</f>
        <v>Graphics Engineer</v>
      </c>
      <c r="L4" s="69" t="str">
        <f>IF($D4&lt;COLUMNS($F$2:L$2),"",INDEX(JobTitles[[Job Title]:[Job Title]],_xlfn.AGGREGATE(15,3,(JobTitles[[Job Category]:[Job Category]]=$E4)/(JobTitles[[Job Category]:[Job Category]]=$E4)*(ROW(JobTitles[Job Category])-ROW(JobTitles[[#Headers],[Job Category]])),COLUMNS($F$2:L$2))))</f>
        <v>Gameplay Engineer</v>
      </c>
      <c r="M4" s="69" t="str">
        <f>IF($D4&lt;COLUMNS($F$2:M$2),"",INDEX(JobTitles[[Job Title]:[Job Title]],_xlfn.AGGREGATE(15,3,(JobTitles[[Job Category]:[Job Category]]=$E4)/(JobTitles[[Job Category]:[Job Category]]=$E4)*(ROW(JobTitles[Job Title])-ROW(JobTitles[[#Headers],[Job Title]])),COLUMNS($F$2:M$2))))</f>
        <v>Automation Engineer</v>
      </c>
      <c r="N4" s="69" t="str">
        <f>IF($D4&lt;COLUMNS($F$2:N$2),"",INDEX(JobTitles[[Job Title]:[Job Title]],_xlfn.AGGREGATE(15,3,(JobTitles[[Job Category]:[Job Category]]=$E4)/(JobTitles[[Job Category]:[Job Category]]=$E4)*(ROW(JobTitles[Job Category])-ROW(JobTitles[[#Headers],[Job Category]])),COLUMNS($F$2:N$2))))</f>
        <v/>
      </c>
      <c r="O4" s="69" t="str">
        <f>IF($D4&lt;COLUMNS($F$2:O$2),"",INDEX(JobTitles[[Job Title]:[Job Title]],_xlfn.AGGREGATE(15,3,(JobTitles[[Job Category]:[Job Category]]=$E4)/(JobTitles[[Job Category]:[Job Category]]=$E4)*(ROW(JobTitles[Job Title])-ROW(JobTitles[[#Headers],[Job Title]])),COLUMNS($F$2:O$2))))</f>
        <v/>
      </c>
      <c r="P4" s="69" t="str">
        <f>IF($D4&lt;COLUMNS($F$2:P$2),"",INDEX(JobTitles[[Job Title]:[Job Title]],_xlfn.AGGREGATE(15,3,(JobTitles[[Job Category]:[Job Category]]=$E4)/(JobTitles[[Job Category]:[Job Category]]=$E4)*(ROW(JobTitles[Job Category])-ROW(JobTitles[[#Headers],[Job Category]])),COLUMNS($F$2:P$2))))</f>
        <v/>
      </c>
      <c r="Q4" s="69" t="str">
        <f>IF($D4&lt;COLUMNS($F$2:Q$2),"",INDEX(JobTitles[[Job Title]:[Job Title]],_xlfn.AGGREGATE(15,3,(JobTitles[[Job Category]:[Job Category]]=$E4)/(JobTitles[[Job Category]:[Job Category]]=$E4)*(ROW(JobTitles[Job Title])-ROW(JobTitles[[#Headers],[Job Title]])),COLUMNS($F$2:Q$2))))</f>
        <v/>
      </c>
      <c r="R4" s="69" t="str">
        <f>IF($D4&lt;COLUMNS($F$2:R$2),"",INDEX(JobTitles[[Job Title]:[Job Title]],_xlfn.AGGREGATE(15,3,(JobTitles[[Job Category]:[Job Category]]=$E4)/(JobTitles[[Job Category]:[Job Category]]=$E4)*(ROW(JobTitles[Job Category])-ROW(JobTitles[[#Headers],[Job Category]])),COLUMNS($F$2:R$2))))</f>
        <v/>
      </c>
      <c r="S4" s="69" t="str">
        <f>IF($D4&lt;COLUMNS($F$2:S$2),"",INDEX(JobTitles[[Job Title]:[Job Title]],_xlfn.AGGREGATE(15,3,(JobTitles[[Job Category]:[Job Category]]=$E4)/(JobTitles[[Job Category]:[Job Category]]=$E4)*(ROW(JobTitles[Job Title])-ROW(JobTitles[[#Headers],[Job Title]])),COLUMNS($F$2:S$2))))</f>
        <v/>
      </c>
      <c r="T4" s="69" t="str">
        <f>IF($D4&lt;COLUMNS($F$2:T$2),"",INDEX(JobTitles[[Job Title]:[Job Title]],_xlfn.AGGREGATE(15,3,(JobTitles[[Job Category]:[Job Category]]=$E4)/(JobTitles[[Job Category]:[Job Category]]=$E4)*(ROW(JobTitles[Job Title])-ROW(JobTitles[[#Headers],[Job Title]])),COLUMNS($F$2:T$2))))</f>
        <v/>
      </c>
      <c r="U4" s="69" t="str">
        <f>IF($D4&lt;COLUMNS($F$2:U$2),"",INDEX(JobTitles[[Job Title]:[Job Title]],_xlfn.AGGREGATE(15,3,(JobTitles[[Job Category]:[Job Category]]=$E4)/(JobTitles[[Job Category]:[Job Category]]=$E4)*(ROW(JobTitles[Job Category])-ROW(JobTitles[[#Headers],[Job Category]])),COLUMNS($F$2:U$2))))</f>
        <v/>
      </c>
      <c r="V4" s="69" t="str">
        <f>IF($D4&lt;COLUMNS($F$2:V$2),"",INDEX(JobTitles[[Job Title]:[Job Title]],_xlfn.AGGREGATE(15,3,(JobTitles[[Job Category]:[Job Category]]=$E4)/(JobTitles[[Job Category]:[Job Category]]=$E4)*(ROW(JobTitles[Job Title])-ROW(JobTitles[[#Headers],[Job Title]])),COLUMNS($F$2:V$2))))</f>
        <v/>
      </c>
      <c r="W4" s="69" t="str">
        <f>IF($D4&lt;COLUMNS($F$2:W$2),"",INDEX(JobTitles[[Job Title]:[Job Title]],_xlfn.AGGREGATE(15,3,(JobTitles[[Job Category]:[Job Category]]=$E4)/(JobTitles[[Job Category]:[Job Category]]=$E4)*(ROW(JobTitles[Job Category])-ROW(JobTitles[[#Headers],[Job Category]])),COLUMNS($F$2:W$2))))</f>
        <v/>
      </c>
      <c r="X4" s="69" t="str">
        <f>IF($D4&lt;COLUMNS($F$2:X$2),"",INDEX(JobTitles[[Job Title]:[Job Title]],_xlfn.AGGREGATE(15,3,(JobTitles[[Job Category]:[Job Category]]=$E4)/(JobTitles[[Job Category]:[Job Category]]=$E4)*(ROW(JobTitles[Job Title])-ROW(JobTitles[[#Headers],[Job Title]])),COLUMNS($F$2:X$2))))</f>
        <v/>
      </c>
      <c r="Y4" s="69" t="str">
        <f>IF($D4&lt;COLUMNS($F$2:Y$2),"",INDEX(JobTitles[[Job Title]:[Job Title]],_xlfn.AGGREGATE(15,3,(JobTitles[[Job Category]:[Job Category]]=$E4)/(JobTitles[[Job Category]:[Job Category]]=$E4)*(ROW(JobTitles[Job Category])-ROW(JobTitles[[#Headers],[Job Category]])),COLUMNS($F$2:Y$2))))</f>
        <v/>
      </c>
      <c r="Z4" s="69" t="str">
        <f>IF($D4&lt;COLUMNS($F$2:Z$2),"",INDEX(JobTitles[[Job Title]:[Job Title]],_xlfn.AGGREGATE(15,3,(JobTitles[[Job Category]:[Job Category]]=$E4)/(JobTitles[[Job Category]:[Job Category]]=$E4)*(ROW(JobTitles[Job Title])-ROW(JobTitles[[#Headers],[Job Title]])),COLUMNS($F$2:Z$2))))</f>
        <v/>
      </c>
    </row>
    <row r="5" spans="1:26" x14ac:dyDescent="0.3">
      <c r="A5" s="64" t="s">
        <v>17</v>
      </c>
      <c r="B5" s="64" t="s">
        <v>72</v>
      </c>
      <c r="D5" s="67">
        <f>COUNTIF(JobTitles[Job Category],E5)</f>
        <v>6</v>
      </c>
      <c r="E5" s="68" t="str">
        <f>IFERROR(INDEX(JobTitles[Job Category],MATCH(0,INDEX(COUNTIF($E$2:E4,JobTitles[Job Category]),),0)),"")</f>
        <v>Anaylst/Admin</v>
      </c>
      <c r="F5" s="69" t="str">
        <f>IF($D5&lt;COLUMNS($F$2:F$2),"",INDEX(JobTitles[[Job Title]:[Job Title]],_xlfn.AGGREGATE(15,3,(JobTitles[[Job Category]:[Job Category]]=$E5)/(JobTitles[[Job Category]:[Job Category]]=$E5)*(ROW(JobTitles[Job Category])-ROW(JobTitles[[#Headers],[Job Category]])),COLUMNS($F$2:F$2))))</f>
        <v>Business Analyst</v>
      </c>
      <c r="G5" s="69" t="str">
        <f>IF($D5&lt;COLUMNS($F$2:G$2),"",INDEX(JobTitles[[Job Title]:[Job Title]],_xlfn.AGGREGATE(15,3,(JobTitles[[Job Category]:[Job Category]]=$E5)/(JobTitles[[Job Category]:[Job Category]]=$E5)*(ROW(JobTitles[Job Title])-ROW(JobTitles[[#Headers],[Job Title]])),COLUMNS($F$2:G$2))))</f>
        <v>Quality Assurance Analyst</v>
      </c>
      <c r="H5" s="69" t="str">
        <f>IF($D5&lt;COLUMNS($F$2:H$2),"",INDEX(JobTitles[[Job Title]:[Job Title]],_xlfn.AGGREGATE(15,3,(JobTitles[[Job Category]:[Job Category]]=$E5)/(JobTitles[[Job Category]:[Job Category]]=$E5)*(ROW(JobTitles[Job Category])-ROW(JobTitles[[#Headers],[Job Category]])),COLUMNS($F$2:H$2))))</f>
        <v>Project/Program Mgnt Analyst</v>
      </c>
      <c r="I5" s="69" t="str">
        <f>IF($D5&lt;COLUMNS($F$2:I$2),"",INDEX(JobTitles[[Job Title]:[Job Title]],_xlfn.AGGREGATE(15,3,(JobTitles[[Job Category]:[Job Category]]=$E5)/(JobTitles[[Job Category]:[Job Category]]=$E5)*(ROW(JobTitles[Job Title])-ROW(JobTitles[[#Headers],[Job Title]])),COLUMNS($F$2:I$2))))</f>
        <v>Test Engineer</v>
      </c>
      <c r="J5" s="69" t="str">
        <f>IF($D5&lt;COLUMNS($F$2:J$2),"",INDEX(JobTitles[[Job Title]:[Job Title]],_xlfn.AGGREGATE(15,3,(JobTitles[[Job Category]:[Job Category]]=$E5)/(JobTitles[[Job Category]:[Job Category]]=$E5)*(ROW(JobTitles[Job Category])-ROW(JobTitles[[#Headers],[Job Category]])),COLUMNS($F$2:J$2))))</f>
        <v>Database Administrator</v>
      </c>
      <c r="K5" s="69" t="str">
        <f>IF($D5&lt;COLUMNS($F$2:K$2),"",INDEX(JobTitles[[Job Title]:[Job Title]],_xlfn.AGGREGATE(15,3,(JobTitles[[Job Category]:[Job Category]]=$E5)/(JobTitles[[Job Category]:[Job Category]]=$E5)*(ROW(JobTitles[Job Title])-ROW(JobTitles[[#Headers],[Job Title]])),COLUMNS($F$2:K$2))))</f>
        <v>Data Entry Tech/Specialst</v>
      </c>
      <c r="L5" s="69" t="str">
        <f>IF($D5&lt;COLUMNS($F$2:L$2),"",INDEX(JobTitles[[Job Title]:[Job Title]],_xlfn.AGGREGATE(15,3,(JobTitles[[Job Category]:[Job Category]]=$E5)/(JobTitles[[Job Category]:[Job Category]]=$E5)*(ROW(JobTitles[Job Category])-ROW(JobTitles[[#Headers],[Job Category]])),COLUMNS($F$2:L$2))))</f>
        <v/>
      </c>
      <c r="M5" s="69" t="str">
        <f>IF($D5&lt;COLUMNS($F$2:M$2),"",INDEX(JobTitles[[Job Title]:[Job Title]],_xlfn.AGGREGATE(15,3,(JobTitles[[Job Category]:[Job Category]]=$E5)/(JobTitles[[Job Category]:[Job Category]]=$E5)*(ROW(JobTitles[Job Title])-ROW(JobTitles[[#Headers],[Job Title]])),COLUMNS($F$2:M$2))))</f>
        <v/>
      </c>
      <c r="N5" s="69" t="str">
        <f>IF($D5&lt;COLUMNS($F$2:N$2),"",INDEX(JobTitles[[Job Title]:[Job Title]],_xlfn.AGGREGATE(15,3,(JobTitles[[Job Category]:[Job Category]]=$E5)/(JobTitles[[Job Category]:[Job Category]]=$E5)*(ROW(JobTitles[Job Category])-ROW(JobTitles[[#Headers],[Job Category]])),COLUMNS($F$2:N$2))))</f>
        <v/>
      </c>
      <c r="O5" s="69" t="str">
        <f>IF($D5&lt;COLUMNS($F$2:O$2),"",INDEX(JobTitles[[Job Title]:[Job Title]],_xlfn.AGGREGATE(15,3,(JobTitles[[Job Category]:[Job Category]]=$E5)/(JobTitles[[Job Category]:[Job Category]]=$E5)*(ROW(JobTitles[Job Title])-ROW(JobTitles[[#Headers],[Job Title]])),COLUMNS($F$2:O$2))))</f>
        <v/>
      </c>
      <c r="P5" s="69" t="str">
        <f>IF($D5&lt;COLUMNS($F$2:P$2),"",INDEX(JobTitles[[Job Title]:[Job Title]],_xlfn.AGGREGATE(15,3,(JobTitles[[Job Category]:[Job Category]]=$E5)/(JobTitles[[Job Category]:[Job Category]]=$E5)*(ROW(JobTitles[Job Category])-ROW(JobTitles[[#Headers],[Job Category]])),COLUMNS($F$2:P$2))))</f>
        <v/>
      </c>
      <c r="Q5" s="69" t="str">
        <f>IF($D5&lt;COLUMNS($F$2:Q$2),"",INDEX(JobTitles[[Job Title]:[Job Title]],_xlfn.AGGREGATE(15,3,(JobTitles[[Job Category]:[Job Category]]=$E5)/(JobTitles[[Job Category]:[Job Category]]=$E5)*(ROW(JobTitles[Job Title])-ROW(JobTitles[[#Headers],[Job Title]])),COLUMNS($F$2:Q$2))))</f>
        <v/>
      </c>
      <c r="R5" s="69" t="str">
        <f>IF($D5&lt;COLUMNS($F$2:R$2),"",INDEX(JobTitles[[Job Title]:[Job Title]],_xlfn.AGGREGATE(15,3,(JobTitles[[Job Category]:[Job Category]]=$E5)/(JobTitles[[Job Category]:[Job Category]]=$E5)*(ROW(JobTitles[Job Category])-ROW(JobTitles[[#Headers],[Job Category]])),COLUMNS($F$2:R$2))))</f>
        <v/>
      </c>
      <c r="S5" s="69" t="str">
        <f>IF($D5&lt;COLUMNS($F$2:S$2),"",INDEX(JobTitles[[Job Title]:[Job Title]],_xlfn.AGGREGATE(15,3,(JobTitles[[Job Category]:[Job Category]]=$E5)/(JobTitles[[Job Category]:[Job Category]]=$E5)*(ROW(JobTitles[Job Title])-ROW(JobTitles[[#Headers],[Job Title]])),COLUMNS($F$2:S$2))))</f>
        <v/>
      </c>
      <c r="T5" s="69" t="str">
        <f>IF($D5&lt;COLUMNS($F$2:T$2),"",INDEX(JobTitles[[Job Title]:[Job Title]],_xlfn.AGGREGATE(15,3,(JobTitles[[Job Category]:[Job Category]]=$E5)/(JobTitles[[Job Category]:[Job Category]]=$E5)*(ROW(JobTitles[Job Title])-ROW(JobTitles[[#Headers],[Job Title]])),COLUMNS($F$2:T$2))))</f>
        <v/>
      </c>
      <c r="U5" s="69" t="str">
        <f>IF($D5&lt;COLUMNS($F$2:U$2),"",INDEX(JobTitles[[Job Title]:[Job Title]],_xlfn.AGGREGATE(15,3,(JobTitles[[Job Category]:[Job Category]]=$E5)/(JobTitles[[Job Category]:[Job Category]]=$E5)*(ROW(JobTitles[Job Category])-ROW(JobTitles[[#Headers],[Job Category]])),COLUMNS($F$2:U$2))))</f>
        <v/>
      </c>
      <c r="V5" s="69" t="str">
        <f>IF($D5&lt;COLUMNS($F$2:V$2),"",INDEX(JobTitles[[Job Title]:[Job Title]],_xlfn.AGGREGATE(15,3,(JobTitles[[Job Category]:[Job Category]]=$E5)/(JobTitles[[Job Category]:[Job Category]]=$E5)*(ROW(JobTitles[Job Title])-ROW(JobTitles[[#Headers],[Job Title]])),COLUMNS($F$2:V$2))))</f>
        <v/>
      </c>
      <c r="W5" s="69" t="str">
        <f>IF($D5&lt;COLUMNS($F$2:W$2),"",INDEX(JobTitles[[Job Title]:[Job Title]],_xlfn.AGGREGATE(15,3,(JobTitles[[Job Category]:[Job Category]]=$E5)/(JobTitles[[Job Category]:[Job Category]]=$E5)*(ROW(JobTitles[Job Category])-ROW(JobTitles[[#Headers],[Job Category]])),COLUMNS($F$2:W$2))))</f>
        <v/>
      </c>
      <c r="X5" s="69" t="str">
        <f>IF($D5&lt;COLUMNS($F$2:X$2),"",INDEX(JobTitles[[Job Title]:[Job Title]],_xlfn.AGGREGATE(15,3,(JobTitles[[Job Category]:[Job Category]]=$E5)/(JobTitles[[Job Category]:[Job Category]]=$E5)*(ROW(JobTitles[Job Title])-ROW(JobTitles[[#Headers],[Job Title]])),COLUMNS($F$2:X$2))))</f>
        <v/>
      </c>
      <c r="Y5" s="69" t="str">
        <f>IF($D5&lt;COLUMNS($F$2:Y$2),"",INDEX(JobTitles[[Job Title]:[Job Title]],_xlfn.AGGREGATE(15,3,(JobTitles[[Job Category]:[Job Category]]=$E5)/(JobTitles[[Job Category]:[Job Category]]=$E5)*(ROW(JobTitles[Job Category])-ROW(JobTitles[[#Headers],[Job Category]])),COLUMNS($F$2:Y$2))))</f>
        <v/>
      </c>
      <c r="Z5" s="69" t="str">
        <f>IF($D5&lt;COLUMNS($F$2:Z$2),"",INDEX(JobTitles[[Job Title]:[Job Title]],_xlfn.AGGREGATE(15,3,(JobTitles[[Job Category]:[Job Category]]=$E5)/(JobTitles[[Job Category]:[Job Category]]=$E5)*(ROW(JobTitles[Job Title])-ROW(JobTitles[[#Headers],[Job Title]])),COLUMNS($F$2:Z$2))))</f>
        <v/>
      </c>
    </row>
    <row r="6" spans="1:26" x14ac:dyDescent="0.3">
      <c r="A6" s="64" t="s">
        <v>17</v>
      </c>
      <c r="B6" s="64" t="s">
        <v>73</v>
      </c>
      <c r="D6" s="67">
        <f>COUNTIF(JobTitles[Job Category],E6)</f>
        <v>9</v>
      </c>
      <c r="E6" s="68" t="str">
        <f>IFERROR(INDEX(JobTitles[Job Category],MATCH(0,INDEX(COUNTIF($E$2:E5,JobTitles[Job Category]),),0)),"")</f>
        <v>C-Level</v>
      </c>
      <c r="F6" s="69" t="str">
        <f>IF($D6&lt;COLUMNS($F$2:F$2),"",INDEX(JobTitles[[Job Title]:[Job Title]],_xlfn.AGGREGATE(15,3,(JobTitles[[Job Category]:[Job Category]]=$E6)/(JobTitles[[Job Category]:[Job Category]]=$E6)*(ROW(JobTitles[Job Category])-ROW(JobTitles[[#Headers],[Job Category]])),COLUMNS($F$2:F$2))))</f>
        <v>CEO</v>
      </c>
      <c r="G6" s="69" t="str">
        <f>IF($D6&lt;COLUMNS($F$2:G$2),"",INDEX(JobTitles[[Job Title]:[Job Title]],_xlfn.AGGREGATE(15,3,(JobTitles[[Job Category]:[Job Category]]=$E6)/(JobTitles[[Job Category]:[Job Category]]=$E6)*(ROW(JobTitles[Job Title])-ROW(JobTitles[[#Headers],[Job Title]])),COLUMNS($F$2:G$2))))</f>
        <v>CTO</v>
      </c>
      <c r="H6" s="69" t="str">
        <f>IF($D6&lt;COLUMNS($F$2:H$2),"",INDEX(JobTitles[[Job Title]:[Job Title]],_xlfn.AGGREGATE(15,3,(JobTitles[[Job Category]:[Job Category]]=$E6)/(JobTitles[[Job Category]:[Job Category]]=$E6)*(ROW(JobTitles[Job Category])-ROW(JobTitles[[#Headers],[Job Category]])),COLUMNS($F$2:H$2))))</f>
        <v>CFO</v>
      </c>
      <c r="I6" s="69" t="str">
        <f>IF($D6&lt;COLUMNS($F$2:I$2),"",INDEX(JobTitles[[Job Title]:[Job Title]],_xlfn.AGGREGATE(15,3,(JobTitles[[Job Category]:[Job Category]]=$E6)/(JobTitles[[Job Category]:[Job Category]]=$E6)*(ROW(JobTitles[Job Title])-ROW(JobTitles[[#Headers],[Job Title]])),COLUMNS($F$2:I$2))))</f>
        <v>COO</v>
      </c>
      <c r="J6" s="69" t="str">
        <f>IF($D6&lt;COLUMNS($F$2:J$2),"",INDEX(JobTitles[[Job Title]:[Job Title]],_xlfn.AGGREGATE(15,3,(JobTitles[[Job Category]:[Job Category]]=$E6)/(JobTitles[[Job Category]:[Job Category]]=$E6)*(ROW(JobTitles[Job Category])-ROW(JobTitles[[#Headers],[Job Category]])),COLUMNS($F$2:J$2))))</f>
        <v>CIO</v>
      </c>
      <c r="K6" s="69" t="str">
        <f>IF($D6&lt;COLUMNS($F$2:K$2),"",INDEX(JobTitles[[Job Title]:[Job Title]],_xlfn.AGGREGATE(15,3,(JobTitles[[Job Category]:[Job Category]]=$E6)/(JobTitles[[Job Category]:[Job Category]]=$E6)*(ROW(JobTitles[Job Title])-ROW(JobTitles[[#Headers],[Job Title]])),COLUMNS($F$2:K$2))))</f>
        <v>Chief Creative Officer</v>
      </c>
      <c r="L6" s="69" t="str">
        <f>IF($D6&lt;COLUMNS($F$2:L$2),"",INDEX(JobTitles[[Job Title]:[Job Title]],_xlfn.AGGREGATE(15,3,(JobTitles[[Job Category]:[Job Category]]=$E6)/(JobTitles[[Job Category]:[Job Category]]=$E6)*(ROW(JobTitles[Job Category])-ROW(JobTitles[[#Headers],[Job Category]])),COLUMNS($F$2:L$2))))</f>
        <v>Chief Academic Officer</v>
      </c>
      <c r="M6" s="69" t="str">
        <f>IF($D6&lt;COLUMNS($F$2:M$2),"",INDEX(JobTitles[[Job Title]:[Job Title]],_xlfn.AGGREGATE(15,3,(JobTitles[[Job Category]:[Job Category]]=$E6)/(JobTitles[[Job Category]:[Job Category]]=$E6)*(ROW(JobTitles[Job Title])-ROW(JobTitles[[#Headers],[Job Title]])),COLUMNS($F$2:M$2))))</f>
        <v>President</v>
      </c>
      <c r="N6" s="69" t="str">
        <f>IF($D6&lt;COLUMNS($F$2:N$2),"",INDEX(JobTitles[[Job Title]:[Job Title]],_xlfn.AGGREGATE(15,3,(JobTitles[[Job Category]:[Job Category]]=$E6)/(JobTitles[[Job Category]:[Job Category]]=$E6)*(ROW(JobTitles[Job Category])-ROW(JobTitles[[#Headers],[Job Category]])),COLUMNS($F$2:N$2))))</f>
        <v>Chairman/Vice Chair</v>
      </c>
      <c r="O6" s="69" t="str">
        <f>IF($D6&lt;COLUMNS($F$2:O$2),"",INDEX(JobTitles[[Job Title]:[Job Title]],_xlfn.AGGREGATE(15,3,(JobTitles[[Job Category]:[Job Category]]=$E6)/(JobTitles[[Job Category]:[Job Category]]=$E6)*(ROW(JobTitles[Job Title])-ROW(JobTitles[[#Headers],[Job Title]])),COLUMNS($F$2:O$2))))</f>
        <v/>
      </c>
      <c r="P6" s="69" t="str">
        <f>IF($D6&lt;COLUMNS($F$2:P$2),"",INDEX(JobTitles[[Job Title]:[Job Title]],_xlfn.AGGREGATE(15,3,(JobTitles[[Job Category]:[Job Category]]=$E6)/(JobTitles[[Job Category]:[Job Category]]=$E6)*(ROW(JobTitles[Job Category])-ROW(JobTitles[[#Headers],[Job Category]])),COLUMNS($F$2:P$2))))</f>
        <v/>
      </c>
      <c r="Q6" s="69" t="str">
        <f>IF($D6&lt;COLUMNS($F$2:Q$2),"",INDEX(JobTitles[[Job Title]:[Job Title]],_xlfn.AGGREGATE(15,3,(JobTitles[[Job Category]:[Job Category]]=$E6)/(JobTitles[[Job Category]:[Job Category]]=$E6)*(ROW(JobTitles[Job Title])-ROW(JobTitles[[#Headers],[Job Title]])),COLUMNS($F$2:Q$2))))</f>
        <v/>
      </c>
      <c r="R6" s="69" t="str">
        <f>IF($D6&lt;COLUMNS($F$2:R$2),"",INDEX(JobTitles[[Job Title]:[Job Title]],_xlfn.AGGREGATE(15,3,(JobTitles[[Job Category]:[Job Category]]=$E6)/(JobTitles[[Job Category]:[Job Category]]=$E6)*(ROW(JobTitles[Job Category])-ROW(JobTitles[[#Headers],[Job Category]])),COLUMNS($F$2:R$2))))</f>
        <v/>
      </c>
      <c r="S6" s="69" t="str">
        <f>IF($D6&lt;COLUMNS($F$2:S$2),"",INDEX(JobTitles[[Job Title]:[Job Title]],_xlfn.AGGREGATE(15,3,(JobTitles[[Job Category]:[Job Category]]=$E6)/(JobTitles[[Job Category]:[Job Category]]=$E6)*(ROW(JobTitles[Job Title])-ROW(JobTitles[[#Headers],[Job Title]])),COLUMNS($F$2:S$2))))</f>
        <v/>
      </c>
      <c r="T6" s="69" t="str">
        <f>IF($D6&lt;COLUMNS($F$2:T$2),"",INDEX(JobTitles[[Job Title]:[Job Title]],_xlfn.AGGREGATE(15,3,(JobTitles[[Job Category]:[Job Category]]=$E6)/(JobTitles[[Job Category]:[Job Category]]=$E6)*(ROW(JobTitles[Job Title])-ROW(JobTitles[[#Headers],[Job Title]])),COLUMNS($F$2:T$2))))</f>
        <v/>
      </c>
      <c r="U6" s="69" t="str">
        <f>IF($D6&lt;COLUMNS($F$2:U$2),"",INDEX(JobTitles[[Job Title]:[Job Title]],_xlfn.AGGREGATE(15,3,(JobTitles[[Job Category]:[Job Category]]=$E6)/(JobTitles[[Job Category]:[Job Category]]=$E6)*(ROW(JobTitles[Job Category])-ROW(JobTitles[[#Headers],[Job Category]])),COLUMNS($F$2:U$2))))</f>
        <v/>
      </c>
      <c r="V6" s="69" t="str">
        <f>IF($D6&lt;COLUMNS($F$2:V$2),"",INDEX(JobTitles[[Job Title]:[Job Title]],_xlfn.AGGREGATE(15,3,(JobTitles[[Job Category]:[Job Category]]=$E6)/(JobTitles[[Job Category]:[Job Category]]=$E6)*(ROW(JobTitles[Job Title])-ROW(JobTitles[[#Headers],[Job Title]])),COLUMNS($F$2:V$2))))</f>
        <v/>
      </c>
      <c r="W6" s="69" t="str">
        <f>IF($D6&lt;COLUMNS($F$2:W$2),"",INDEX(JobTitles[[Job Title]:[Job Title]],_xlfn.AGGREGATE(15,3,(JobTitles[[Job Category]:[Job Category]]=$E6)/(JobTitles[[Job Category]:[Job Category]]=$E6)*(ROW(JobTitles[Job Category])-ROW(JobTitles[[#Headers],[Job Category]])),COLUMNS($F$2:W$2))))</f>
        <v/>
      </c>
      <c r="X6" s="69" t="str">
        <f>IF($D6&lt;COLUMNS($F$2:X$2),"",INDEX(JobTitles[[Job Title]:[Job Title]],_xlfn.AGGREGATE(15,3,(JobTitles[[Job Category]:[Job Category]]=$E6)/(JobTitles[[Job Category]:[Job Category]]=$E6)*(ROW(JobTitles[Job Title])-ROW(JobTitles[[#Headers],[Job Title]])),COLUMNS($F$2:X$2))))</f>
        <v/>
      </c>
      <c r="Y6" s="69" t="str">
        <f>IF($D6&lt;COLUMNS($F$2:Y$2),"",INDEX(JobTitles[[Job Title]:[Job Title]],_xlfn.AGGREGATE(15,3,(JobTitles[[Job Category]:[Job Category]]=$E6)/(JobTitles[[Job Category]:[Job Category]]=$E6)*(ROW(JobTitles[Job Category])-ROW(JobTitles[[#Headers],[Job Category]])),COLUMNS($F$2:Y$2))))</f>
        <v/>
      </c>
      <c r="Z6" s="69" t="str">
        <f>IF($D6&lt;COLUMNS($F$2:Z$2),"",INDEX(JobTitles[[Job Title]:[Job Title]],_xlfn.AGGREGATE(15,3,(JobTitles[[Job Category]:[Job Category]]=$E6)/(JobTitles[[Job Category]:[Job Category]]=$E6)*(ROW(JobTitles[Job Title])-ROW(JobTitles[[#Headers],[Job Title]])),COLUMNS($F$2:Z$2))))</f>
        <v/>
      </c>
    </row>
    <row r="7" spans="1:26" x14ac:dyDescent="0.3">
      <c r="A7" s="64" t="s">
        <v>17</v>
      </c>
      <c r="B7" s="64" t="s">
        <v>74</v>
      </c>
      <c r="D7" s="67">
        <f>COUNTIF(JobTitles[Job Category],E7)</f>
        <v>8</v>
      </c>
      <c r="E7" s="68" t="str">
        <f>IFERROR(INDEX(JobTitles[Job Category],MATCH(0,INDEX(COUNTIF($E$2:E6,JobTitles[Job Category]),),0)),"")</f>
        <v>VP-Level</v>
      </c>
      <c r="F7" s="69" t="str">
        <f>IF($D7&lt;COLUMNS($F$2:F$2),"",INDEX(JobTitles[[Job Title]:[Job Title]],_xlfn.AGGREGATE(15,3,(JobTitles[[Job Category]:[Job Category]]=$E7)/(JobTitles[[Job Category]:[Job Category]]=$E7)*(ROW(JobTitles[Job Category])-ROW(JobTitles[[#Headers],[Job Category]])),COLUMNS($F$2:F$2))))</f>
        <v>VP Operations</v>
      </c>
      <c r="G7" s="69" t="str">
        <f>IF($D7&lt;COLUMNS($F$2:G$2),"",INDEX(JobTitles[[Job Title]:[Job Title]],_xlfn.AGGREGATE(15,3,(JobTitles[[Job Category]:[Job Category]]=$E7)/(JobTitles[[Job Category]:[Job Category]]=$E7)*(ROW(JobTitles[Job Title])-ROW(JobTitles[[#Headers],[Job Title]])),COLUMNS($F$2:G$2))))</f>
        <v>VP Tech</v>
      </c>
      <c r="H7" s="69" t="str">
        <f>IF($D7&lt;COLUMNS($F$2:H$2),"",INDEX(JobTitles[[Job Title]:[Job Title]],_xlfn.AGGREGATE(15,3,(JobTitles[[Job Category]:[Job Category]]=$E7)/(JobTitles[[Job Category]:[Job Category]]=$E7)*(ROW(JobTitles[Job Category])-ROW(JobTitles[[#Headers],[Job Category]])),COLUMNS($F$2:H$2))))</f>
        <v>VP Development</v>
      </c>
      <c r="I7" s="69" t="str">
        <f>IF($D7&lt;COLUMNS($F$2:I$2),"",INDEX(JobTitles[[Job Title]:[Job Title]],_xlfn.AGGREGATE(15,3,(JobTitles[[Job Category]:[Job Category]]=$E7)/(JobTitles[[Job Category]:[Job Category]]=$E7)*(ROW(JobTitles[Job Title])-ROW(JobTitles[[#Headers],[Job Title]])),COLUMNS($F$2:I$2))))</f>
        <v>VP Design</v>
      </c>
      <c r="J7" s="69" t="str">
        <f>IF($D7&lt;COLUMNS($F$2:J$2),"",INDEX(JobTitles[[Job Title]:[Job Title]],_xlfn.AGGREGATE(15,3,(JobTitles[[Job Category]:[Job Category]]=$E7)/(JobTitles[[Job Category]:[Job Category]]=$E7)*(ROW(JobTitles[Job Category])-ROW(JobTitles[[#Headers],[Job Category]])),COLUMNS($F$2:J$2))))</f>
        <v>VP Production</v>
      </c>
      <c r="K7" s="69" t="str">
        <f>IF($D7&lt;COLUMNS($F$2:K$2),"",INDEX(JobTitles[[Job Title]:[Job Title]],_xlfn.AGGREGATE(15,3,(JobTitles[[Job Category]:[Job Category]]=$E7)/(JobTitles[[Job Category]:[Job Category]]=$E7)*(ROW(JobTitles[Job Title])-ROW(JobTitles[[#Headers],[Job Title]])),COLUMNS($F$2:K$2))))</f>
        <v>Senior VP…</v>
      </c>
      <c r="L7" s="69" t="str">
        <f>IF($D7&lt;COLUMNS($F$2:L$2),"",INDEX(JobTitles[[Job Title]:[Job Title]],_xlfn.AGGREGATE(15,3,(JobTitles[[Job Category]:[Job Category]]=$E7)/(JobTitles[[Job Category]:[Job Category]]=$E7)*(ROW(JobTitles[Job Category])-ROW(JobTitles[[#Headers],[Job Category]])),COLUMNS($F$2:L$2))))</f>
        <v>Exec VP…(Think should include in C-Level)</v>
      </c>
      <c r="M7" s="69" t="str">
        <f>IF($D7&lt;COLUMNS($F$2:M$2),"",INDEX(JobTitles[[Job Title]:[Job Title]],_xlfn.AGGREGATE(15,3,(JobTitles[[Job Category]:[Job Category]]=$E7)/(JobTitles[[Job Category]:[Job Category]]=$E7)*(ROW(JobTitles[Job Title])-ROW(JobTitles[[#Headers],[Job Title]])),COLUMNS($F$2:M$2))))</f>
        <v>Regional VP…</v>
      </c>
      <c r="N7" s="69" t="str">
        <f>IF($D7&lt;COLUMNS($F$2:N$2),"",INDEX(JobTitles[[Job Title]:[Job Title]],_xlfn.AGGREGATE(15,3,(JobTitles[[Job Category]:[Job Category]]=$E7)/(JobTitles[[Job Category]:[Job Category]]=$E7)*(ROW(JobTitles[Job Category])-ROW(JobTitles[[#Headers],[Job Category]])),COLUMNS($F$2:N$2))))</f>
        <v/>
      </c>
      <c r="O7" s="69" t="str">
        <f>IF($D7&lt;COLUMNS($F$2:O$2),"",INDEX(JobTitles[[Job Title]:[Job Title]],_xlfn.AGGREGATE(15,3,(JobTitles[[Job Category]:[Job Category]]=$E7)/(JobTitles[[Job Category]:[Job Category]]=$E7)*(ROW(JobTitles[Job Title])-ROW(JobTitles[[#Headers],[Job Title]])),COLUMNS($F$2:O$2))))</f>
        <v/>
      </c>
      <c r="P7" s="69" t="str">
        <f>IF($D7&lt;COLUMNS($F$2:P$2),"",INDEX(JobTitles[[Job Title]:[Job Title]],_xlfn.AGGREGATE(15,3,(JobTitles[[Job Category]:[Job Category]]=$E7)/(JobTitles[[Job Category]:[Job Category]]=$E7)*(ROW(JobTitles[Job Category])-ROW(JobTitles[[#Headers],[Job Category]])),COLUMNS($F$2:P$2))))</f>
        <v/>
      </c>
      <c r="Q7" s="69" t="str">
        <f>IF($D7&lt;COLUMNS($F$2:Q$2),"",INDEX(JobTitles[[Job Title]:[Job Title]],_xlfn.AGGREGATE(15,3,(JobTitles[[Job Category]:[Job Category]]=$E7)/(JobTitles[[Job Category]:[Job Category]]=$E7)*(ROW(JobTitles[Job Title])-ROW(JobTitles[[#Headers],[Job Title]])),COLUMNS($F$2:Q$2))))</f>
        <v/>
      </c>
      <c r="R7" s="69" t="str">
        <f>IF($D7&lt;COLUMNS($F$2:R$2),"",INDEX(JobTitles[[Job Title]:[Job Title]],_xlfn.AGGREGATE(15,3,(JobTitles[[Job Category]:[Job Category]]=$E7)/(JobTitles[[Job Category]:[Job Category]]=$E7)*(ROW(JobTitles[Job Category])-ROW(JobTitles[[#Headers],[Job Category]])),COLUMNS($F$2:R$2))))</f>
        <v/>
      </c>
      <c r="S7" s="69" t="str">
        <f>IF($D7&lt;COLUMNS($F$2:S$2),"",INDEX(JobTitles[[Job Title]:[Job Title]],_xlfn.AGGREGATE(15,3,(JobTitles[[Job Category]:[Job Category]]=$E7)/(JobTitles[[Job Category]:[Job Category]]=$E7)*(ROW(JobTitles[Job Title])-ROW(JobTitles[[#Headers],[Job Title]])),COLUMNS($F$2:S$2))))</f>
        <v/>
      </c>
      <c r="T7" s="69" t="str">
        <f>IF($D7&lt;COLUMNS($F$2:T$2),"",INDEX(JobTitles[[Job Title]:[Job Title]],_xlfn.AGGREGATE(15,3,(JobTitles[[Job Category]:[Job Category]]=$E7)/(JobTitles[[Job Category]:[Job Category]]=$E7)*(ROW(JobTitles[Job Title])-ROW(JobTitles[[#Headers],[Job Title]])),COLUMNS($F$2:T$2))))</f>
        <v/>
      </c>
      <c r="U7" s="69" t="str">
        <f>IF($D7&lt;COLUMNS($F$2:U$2),"",INDEX(JobTitles[[Job Title]:[Job Title]],_xlfn.AGGREGATE(15,3,(JobTitles[[Job Category]:[Job Category]]=$E7)/(JobTitles[[Job Category]:[Job Category]]=$E7)*(ROW(JobTitles[Job Category])-ROW(JobTitles[[#Headers],[Job Category]])),COLUMNS($F$2:U$2))))</f>
        <v/>
      </c>
      <c r="V7" s="69" t="str">
        <f>IF($D7&lt;COLUMNS($F$2:V$2),"",INDEX(JobTitles[[Job Title]:[Job Title]],_xlfn.AGGREGATE(15,3,(JobTitles[[Job Category]:[Job Category]]=$E7)/(JobTitles[[Job Category]:[Job Category]]=$E7)*(ROW(JobTitles[Job Title])-ROW(JobTitles[[#Headers],[Job Title]])),COLUMNS($F$2:V$2))))</f>
        <v/>
      </c>
      <c r="W7" s="69" t="str">
        <f>IF($D7&lt;COLUMNS($F$2:W$2),"",INDEX(JobTitles[[Job Title]:[Job Title]],_xlfn.AGGREGATE(15,3,(JobTitles[[Job Category]:[Job Category]]=$E7)/(JobTitles[[Job Category]:[Job Category]]=$E7)*(ROW(JobTitles[Job Category])-ROW(JobTitles[[#Headers],[Job Category]])),COLUMNS($F$2:W$2))))</f>
        <v/>
      </c>
      <c r="X7" s="69" t="str">
        <f>IF($D7&lt;COLUMNS($F$2:X$2),"",INDEX(JobTitles[[Job Title]:[Job Title]],_xlfn.AGGREGATE(15,3,(JobTitles[[Job Category]:[Job Category]]=$E7)/(JobTitles[[Job Category]:[Job Category]]=$E7)*(ROW(JobTitles[Job Title])-ROW(JobTitles[[#Headers],[Job Title]])),COLUMNS($F$2:X$2))))</f>
        <v/>
      </c>
      <c r="Y7" s="69" t="str">
        <f>IF($D7&lt;COLUMNS($F$2:Y$2),"",INDEX(JobTitles[[Job Title]:[Job Title]],_xlfn.AGGREGATE(15,3,(JobTitles[[Job Category]:[Job Category]]=$E7)/(JobTitles[[Job Category]:[Job Category]]=$E7)*(ROW(JobTitles[Job Category])-ROW(JobTitles[[#Headers],[Job Category]])),COLUMNS($F$2:Y$2))))</f>
        <v/>
      </c>
      <c r="Z7" s="69" t="str">
        <f>IF($D7&lt;COLUMNS($F$2:Z$2),"",INDEX(JobTitles[[Job Title]:[Job Title]],_xlfn.AGGREGATE(15,3,(JobTitles[[Job Category]:[Job Category]]=$E7)/(JobTitles[[Job Category]:[Job Category]]=$E7)*(ROW(JobTitles[Job Title])-ROW(JobTitles[[#Headers],[Job Title]])),COLUMNS($F$2:Z$2))))</f>
        <v/>
      </c>
    </row>
    <row r="8" spans="1:26" x14ac:dyDescent="0.3">
      <c r="A8" s="64" t="s">
        <v>17</v>
      </c>
      <c r="B8" s="64" t="s">
        <v>75</v>
      </c>
      <c r="D8" s="67">
        <f>COUNTIF(JobTitles[Job Category],E8)</f>
        <v>11</v>
      </c>
      <c r="E8" s="68" t="str">
        <f>IFERROR(INDEX(JobTitles[Job Category],MATCH(0,INDEX(COUNTIF($E$2:E7,JobTitles[Job Category]),),0)),"")</f>
        <v>Manager</v>
      </c>
      <c r="F8" s="69" t="str">
        <f>IF($D8&lt;COLUMNS($F$2:F$2),"",INDEX(JobTitles[[Job Title]:[Job Title]],_xlfn.AGGREGATE(15,3,(JobTitles[[Job Category]:[Job Category]]=$E8)/(JobTitles[[Job Category]:[Job Category]]=$E8)*(ROW(JobTitles[Job Category])-ROW(JobTitles[[#Headers],[Job Category]])),COLUMNS($F$2:F$2))))</f>
        <v>Business/QA Analyst Manager</v>
      </c>
      <c r="G8" s="69" t="str">
        <f>IF($D8&lt;COLUMNS($F$2:G$2),"",INDEX(JobTitles[[Job Title]:[Job Title]],_xlfn.AGGREGATE(15,3,(JobTitles[[Job Category]:[Job Category]]=$E8)/(JobTitles[[Job Category]:[Job Category]]=$E8)*(ROW(JobTitles[Job Title])-ROW(JobTitles[[#Headers],[Job Title]])),COLUMNS($F$2:G$2))))</f>
        <v>Project Manager</v>
      </c>
      <c r="H8" s="69" t="str">
        <f>IF($D8&lt;COLUMNS($F$2:H$2),"",INDEX(JobTitles[[Job Title]:[Job Title]],_xlfn.AGGREGATE(15,3,(JobTitles[[Job Category]:[Job Category]]=$E8)/(JobTitles[[Job Category]:[Job Category]]=$E8)*(ROW(JobTitles[Job Category])-ROW(JobTitles[[#Headers],[Job Category]])),COLUMNS($F$2:H$2))))</f>
        <v>Program Manager</v>
      </c>
      <c r="I8" s="69" t="str">
        <f>IF($D8&lt;COLUMNS($F$2:I$2),"",INDEX(JobTitles[[Job Title]:[Job Title]],_xlfn.AGGREGATE(15,3,(JobTitles[[Job Category]:[Job Category]]=$E8)/(JobTitles[[Job Category]:[Job Category]]=$E8)*(ROW(JobTitles[Job Title])-ROW(JobTitles[[#Headers],[Job Title]])),COLUMNS($F$2:I$2))))</f>
        <v>Program Owner</v>
      </c>
      <c r="J8" s="69" t="str">
        <f>IF($D8&lt;COLUMNS($F$2:J$2),"",INDEX(JobTitles[[Job Title]:[Job Title]],_xlfn.AGGREGATE(15,3,(JobTitles[[Job Category]:[Job Category]]=$E8)/(JobTitles[[Job Category]:[Job Category]]=$E8)*(ROW(JobTitles[Job Category])-ROW(JobTitles[[#Headers],[Job Category]])),COLUMNS($F$2:J$2))))</f>
        <v>Design Manager</v>
      </c>
      <c r="K8" s="69" t="str">
        <f>IF($D8&lt;COLUMNS($F$2:K$2),"",INDEX(JobTitles[[Job Title]:[Job Title]],_xlfn.AGGREGATE(15,3,(JobTitles[[Job Category]:[Job Category]]=$E8)/(JobTitles[[Job Category]:[Job Category]]=$E8)*(ROW(JobTitles[Job Title])-ROW(JobTitles[[#Headers],[Job Title]])),COLUMNS($F$2:K$2))))</f>
        <v>Director of…..</v>
      </c>
      <c r="L8" s="69" t="str">
        <f>IF($D8&lt;COLUMNS($F$2:L$2),"",INDEX(JobTitles[[Job Title]:[Job Title]],_xlfn.AGGREGATE(15,3,(JobTitles[[Job Category]:[Job Category]]=$E8)/(JobTitles[[Job Category]:[Job Category]]=$E8)*(ROW(JobTitles[Job Category])-ROW(JobTitles[[#Headers],[Job Category]])),COLUMNS($F$2:L$2))))</f>
        <v>Art Director</v>
      </c>
      <c r="M8" s="69" t="str">
        <f>IF($D8&lt;COLUMNS($F$2:M$2),"",INDEX(JobTitles[[Job Title]:[Job Title]],_xlfn.AGGREGATE(15,3,(JobTitles[[Job Category]:[Job Category]]=$E8)/(JobTitles[[Job Category]:[Job Category]]=$E8)*(ROW(JobTitles[Job Title])-ROW(JobTitles[[#Headers],[Job Title]])),COLUMNS($F$2:M$2))))</f>
        <v>Development Manager</v>
      </c>
      <c r="N8" s="69" t="str">
        <f>IF($D8&lt;COLUMNS($F$2:N$2),"",INDEX(JobTitles[[Job Title]:[Job Title]],_xlfn.AGGREGATE(15,3,(JobTitles[[Job Category]:[Job Category]]=$E8)/(JobTitles[[Job Category]:[Job Category]]=$E8)*(ROW(JobTitles[Job Category])-ROW(JobTitles[[#Headers],[Job Category]])),COLUMNS($F$2:N$2))))</f>
        <v>Scrum Master</v>
      </c>
      <c r="O8" s="69" t="str">
        <f>IF($D8&lt;COLUMNS($F$2:O$2),"",INDEX(JobTitles[[Job Title]:[Job Title]],_xlfn.AGGREGATE(15,3,(JobTitles[[Job Category]:[Job Category]]=$E8)/(JobTitles[[Job Category]:[Job Category]]=$E8)*(ROW(JobTitles[Job Title])-ROW(JobTitles[[#Headers],[Job Title]])),COLUMNS($F$2:O$2))))</f>
        <v>Social Media Manager</v>
      </c>
      <c r="P8" s="69" t="str">
        <f>IF($D8&lt;COLUMNS($F$2:P$2),"",INDEX(JobTitles[[Job Title]:[Job Title]],_xlfn.AGGREGATE(15,3,(JobTitles[[Job Category]:[Job Category]]=$E8)/(JobTitles[[Job Category]:[Job Category]]=$E8)*(ROW(JobTitles[Job Category])-ROW(JobTitles[[#Headers],[Job Category]])),COLUMNS($F$2:P$2))))</f>
        <v>Support Services Director/Mgr</v>
      </c>
      <c r="Q8" s="69" t="str">
        <f>IF($D8&lt;COLUMNS($F$2:Q$2),"",INDEX(JobTitles[[Job Title]:[Job Title]],_xlfn.AGGREGATE(15,3,(JobTitles[[Job Category]:[Job Category]]=$E8)/(JobTitles[[Job Category]:[Job Category]]=$E8)*(ROW(JobTitles[Job Title])-ROW(JobTitles[[#Headers],[Job Title]])),COLUMNS($F$2:Q$2))))</f>
        <v/>
      </c>
      <c r="R8" s="69" t="str">
        <f>IF($D8&lt;COLUMNS($F$2:R$2),"",INDEX(JobTitles[[Job Title]:[Job Title]],_xlfn.AGGREGATE(15,3,(JobTitles[[Job Category]:[Job Category]]=$E8)/(JobTitles[[Job Category]:[Job Category]]=$E8)*(ROW(JobTitles[Job Category])-ROW(JobTitles[[#Headers],[Job Category]])),COLUMNS($F$2:R$2))))</f>
        <v/>
      </c>
      <c r="S8" s="69" t="str">
        <f>IF($D8&lt;COLUMNS($F$2:S$2),"",INDEX(JobTitles[[Job Title]:[Job Title]],_xlfn.AGGREGATE(15,3,(JobTitles[[Job Category]:[Job Category]]=$E8)/(JobTitles[[Job Category]:[Job Category]]=$E8)*(ROW(JobTitles[Job Title])-ROW(JobTitles[[#Headers],[Job Title]])),COLUMNS($F$2:S$2))))</f>
        <v/>
      </c>
      <c r="T8" s="69" t="str">
        <f>IF($D8&lt;COLUMNS($F$2:T$2),"",INDEX(JobTitles[[Job Title]:[Job Title]],_xlfn.AGGREGATE(15,3,(JobTitles[[Job Category]:[Job Category]]=$E8)/(JobTitles[[Job Category]:[Job Category]]=$E8)*(ROW(JobTitles[Job Title])-ROW(JobTitles[[#Headers],[Job Title]])),COLUMNS($F$2:T$2))))</f>
        <v/>
      </c>
      <c r="U8" s="69" t="str">
        <f>IF($D8&lt;COLUMNS($F$2:U$2),"",INDEX(JobTitles[[Job Title]:[Job Title]],_xlfn.AGGREGATE(15,3,(JobTitles[[Job Category]:[Job Category]]=$E8)/(JobTitles[[Job Category]:[Job Category]]=$E8)*(ROW(JobTitles[Job Category])-ROW(JobTitles[[#Headers],[Job Category]])),COLUMNS($F$2:U$2))))</f>
        <v/>
      </c>
      <c r="V8" s="69" t="str">
        <f>IF($D8&lt;COLUMNS($F$2:V$2),"",INDEX(JobTitles[[Job Title]:[Job Title]],_xlfn.AGGREGATE(15,3,(JobTitles[[Job Category]:[Job Category]]=$E8)/(JobTitles[[Job Category]:[Job Category]]=$E8)*(ROW(JobTitles[Job Title])-ROW(JobTitles[[#Headers],[Job Title]])),COLUMNS($F$2:V$2))))</f>
        <v/>
      </c>
      <c r="W8" s="69" t="str">
        <f>IF($D8&lt;COLUMNS($F$2:W$2),"",INDEX(JobTitles[[Job Title]:[Job Title]],_xlfn.AGGREGATE(15,3,(JobTitles[[Job Category]:[Job Category]]=$E8)/(JobTitles[[Job Category]:[Job Category]]=$E8)*(ROW(JobTitles[Job Category])-ROW(JobTitles[[#Headers],[Job Category]])),COLUMNS($F$2:W$2))))</f>
        <v/>
      </c>
      <c r="X8" s="69" t="str">
        <f>IF($D8&lt;COLUMNS($F$2:X$2),"",INDEX(JobTitles[[Job Title]:[Job Title]],_xlfn.AGGREGATE(15,3,(JobTitles[[Job Category]:[Job Category]]=$E8)/(JobTitles[[Job Category]:[Job Category]]=$E8)*(ROW(JobTitles[Job Title])-ROW(JobTitles[[#Headers],[Job Title]])),COLUMNS($F$2:X$2))))</f>
        <v/>
      </c>
      <c r="Y8" s="69" t="str">
        <f>IF($D8&lt;COLUMNS($F$2:Y$2),"",INDEX(JobTitles[[Job Title]:[Job Title]],_xlfn.AGGREGATE(15,3,(JobTitles[[Job Category]:[Job Category]]=$E8)/(JobTitles[[Job Category]:[Job Category]]=$E8)*(ROW(JobTitles[Job Category])-ROW(JobTitles[[#Headers],[Job Category]])),COLUMNS($F$2:Y$2))))</f>
        <v/>
      </c>
      <c r="Z8" s="69" t="str">
        <f>IF($D8&lt;COLUMNS($F$2:Z$2),"",INDEX(JobTitles[[Job Title]:[Job Title]],_xlfn.AGGREGATE(15,3,(JobTitles[[Job Category]:[Job Category]]=$E8)/(JobTitles[[Job Category]:[Job Category]]=$E8)*(ROW(JobTitles[Job Title])-ROW(JobTitles[[#Headers],[Job Title]])),COLUMNS($F$2:Z$2))))</f>
        <v/>
      </c>
    </row>
    <row r="9" spans="1:26" x14ac:dyDescent="0.3">
      <c r="A9" s="64" t="s">
        <v>17</v>
      </c>
      <c r="B9" s="64" t="s">
        <v>76</v>
      </c>
      <c r="D9" s="67">
        <f>COUNTIF(JobTitles[Job Category],E9)</f>
        <v>19</v>
      </c>
      <c r="E9" s="68" t="str">
        <f>IFERROR(INDEX(JobTitles[Job Category],MATCH(0,INDEX(COUNTIF($E$2:E8,JobTitles[Job Category]),),0)),"")</f>
        <v>Other</v>
      </c>
      <c r="F9" s="69" t="str">
        <f>IF($D9&lt;COLUMNS($F$2:F$2),"",INDEX(JobTitles[[Job Title]:[Job Title]],_xlfn.AGGREGATE(15,3,(JobTitles[[Job Category]:[Job Category]]=$E9)/(JobTitles[[Job Category]:[Job Category]]=$E9)*(ROW(JobTitles[Job Category])-ROW(JobTitles[[#Headers],[Job Category]])),COLUMNS($F$2:F$2))))</f>
        <v>Systems/Visual/Proj Architect</v>
      </c>
      <c r="G9" s="69" t="str">
        <f>IF($D9&lt;COLUMNS($F$2:G$2),"",INDEX(JobTitles[[Job Title]:[Job Title]],_xlfn.AGGREGATE(15,3,(JobTitles[[Job Category]:[Job Category]]=$E9)/(JobTitles[[Job Category]:[Job Category]]=$E9)*(ROW(JobTitles[Job Title])-ROW(JobTitles[[#Headers],[Job Title]])),COLUMNS($F$2:G$2))))</f>
        <v>Designer</v>
      </c>
      <c r="H9" s="69" t="str">
        <f>IF($D9&lt;COLUMNS($F$2:H$2),"",INDEX(JobTitles[[Job Title]:[Job Title]],_xlfn.AGGREGATE(15,3,(JobTitles[[Job Category]:[Job Category]]=$E9)/(JobTitles[[Job Category]:[Job Category]]=$E9)*(ROW(JobTitles[Job Category])-ROW(JobTitles[[#Headers],[Job Category]])),COLUMNS($F$2:H$2))))</f>
        <v>Interns</v>
      </c>
      <c r="I9" s="69" t="str">
        <f>IF($D9&lt;COLUMNS($F$2:I$2),"",INDEX(JobTitles[[Job Title]:[Job Title]],_xlfn.AGGREGATE(15,3,(JobTitles[[Job Category]:[Job Category]]=$E9)/(JobTitles[[Job Category]:[Job Category]]=$E9)*(ROW(JobTitles[Job Title])-ROW(JobTitles[[#Headers],[Job Title]])),COLUMNS($F$2:I$2))))</f>
        <v>Server Developer</v>
      </c>
      <c r="J9" s="69" t="str">
        <f>IF($D9&lt;COLUMNS($F$2:J$2),"",INDEX(JobTitles[[Job Title]:[Job Title]],_xlfn.AGGREGATE(15,3,(JobTitles[[Job Category]:[Job Category]]=$E9)/(JobTitles[[Job Category]:[Job Category]]=$E9)*(ROW(JobTitles[Job Category])-ROW(JobTitles[[#Headers],[Job Category]])),COLUMNS($F$2:J$2))))</f>
        <v>Tech Lead</v>
      </c>
      <c r="K9" s="69" t="str">
        <f>IF($D9&lt;COLUMNS($F$2:K$2),"",INDEX(JobTitles[[Job Title]:[Job Title]],_xlfn.AGGREGATE(15,3,(JobTitles[[Job Category]:[Job Category]]=$E9)/(JobTitles[[Job Category]:[Job Category]]=$E9)*(ROW(JobTitles[Job Title])-ROW(JobTitles[[#Headers],[Job Title]])),COLUMNS($F$2:K$2))))</f>
        <v>Instructional Developer</v>
      </c>
      <c r="L9" s="69" t="str">
        <f>IF($D9&lt;COLUMNS($F$2:L$2),"",INDEX(JobTitles[[Job Title]:[Job Title]],_xlfn.AGGREGATE(15,3,(JobTitles[[Job Category]:[Job Category]]=$E9)/(JobTitles[[Job Category]:[Job Category]]=$E9)*(ROW(JobTitles[Job Category])-ROW(JobTitles[[#Headers],[Job Category]])),COLUMNS($F$2:L$2))))</f>
        <v>Security Specialist</v>
      </c>
      <c r="M9" s="69" t="str">
        <f>IF($D9&lt;COLUMNS($F$2:M$2),"",INDEX(JobTitles[[Job Title]:[Job Title]],_xlfn.AGGREGATE(15,3,(JobTitles[[Job Category]:[Job Category]]=$E9)/(JobTitles[[Job Category]:[Job Category]]=$E9)*(ROW(JobTitles[Job Title])-ROW(JobTitles[[#Headers],[Job Title]])),COLUMNS($F$2:M$2))))</f>
        <v>Artist/3D/Tech Artist/Assit</v>
      </c>
      <c r="N9" s="69" t="str">
        <f>IF($D9&lt;COLUMNS($F$2:N$2),"",INDEX(JobTitles[[Job Title]:[Job Title]],_xlfn.AGGREGATE(15,3,(JobTitles[[Job Category]:[Job Category]]=$E9)/(JobTitles[[Job Category]:[Job Category]]=$E9)*(ROW(JobTitles[Job Category])-ROW(JobTitles[[#Headers],[Job Category]])),COLUMNS($F$2:N$2))))</f>
        <v>Network Engineer</v>
      </c>
      <c r="O9" s="69" t="str">
        <f>IF($D9&lt;COLUMNS($F$2:O$2),"",INDEX(JobTitles[[Job Title]:[Job Title]],_xlfn.AGGREGATE(15,3,(JobTitles[[Job Category]:[Job Category]]=$E9)/(JobTitles[[Job Category]:[Job Category]]=$E9)*(ROW(JobTitles[Job Title])-ROW(JobTitles[[#Headers],[Job Title]])),COLUMNS($F$2:O$2))))</f>
        <v>Member Service Rep</v>
      </c>
      <c r="P9" s="69" t="str">
        <f>IF($D9&lt;COLUMNS($F$2:P$2),"",INDEX(JobTitles[[Job Title]:[Job Title]],_xlfn.AGGREGATE(15,3,(JobTitles[[Job Category]:[Job Category]]=$E9)/(JobTitles[[Job Category]:[Job Category]]=$E9)*(ROW(JobTitles[Job Category])-ROW(JobTitles[[#Headers],[Job Category]])),COLUMNS($F$2:P$2))))</f>
        <v>Scientist</v>
      </c>
      <c r="Q9" s="69" t="str">
        <f>IF($D9&lt;COLUMNS($F$2:Q$2),"",INDEX(JobTitles[[Job Title]:[Job Title]],_xlfn.AGGREGATE(15,3,(JobTitles[[Job Category]:[Job Category]]=$E9)/(JobTitles[[Job Category]:[Job Category]]=$E9)*(ROW(JobTitles[Job Title])-ROW(JobTitles[[#Headers],[Job Title]])),COLUMNS($F$2:Q$2))))</f>
        <v>Inspector</v>
      </c>
      <c r="R9" s="69" t="str">
        <f>IF($D9&lt;COLUMNS($F$2:R$2),"",INDEX(JobTitles[[Job Title]:[Job Title]],_xlfn.AGGREGATE(15,3,(JobTitles[[Job Category]:[Job Category]]=$E9)/(JobTitles[[Job Category]:[Job Category]]=$E9)*(ROW(JobTitles[Job Category])-ROW(JobTitles[[#Headers],[Job Category]])),COLUMNS($F$2:R$2))))</f>
        <v>Animator</v>
      </c>
      <c r="S9" s="69" t="str">
        <f>IF($D9&lt;COLUMNS($F$2:S$2),"",INDEX(JobTitles[[Job Title]:[Job Title]],_xlfn.AGGREGATE(15,3,(JobTitles[[Job Category]:[Job Category]]=$E9)/(JobTitles[[Job Category]:[Job Category]]=$E9)*(ROW(JobTitles[Job Title])-ROW(JobTitles[[#Headers],[Job Title]])),COLUMNS($F$2:S$2))))</f>
        <v>Consultant….</v>
      </c>
      <c r="T9" s="69" t="str">
        <f>IF($D9&lt;COLUMNS($F$2:T$2),"",INDEX(JobTitles[[Job Title]:[Job Title]],_xlfn.AGGREGATE(15,3,(JobTitles[[Job Category]:[Job Category]]=$E9)/(JobTitles[[Job Category]:[Job Category]]=$E9)*(ROW(JobTitles[Job Title])-ROW(JobTitles[[#Headers],[Job Title]])),COLUMNS($F$2:T$2))))</f>
        <v>Editor/ Writer</v>
      </c>
      <c r="U9" s="69" t="str">
        <f>IF($D9&lt;COLUMNS($F$2:U$2),"",INDEX(JobTitles[[Job Title]:[Job Title]],_xlfn.AGGREGATE(15,3,(JobTitles[[Job Category]:[Job Category]]=$E9)/(JobTitles[[Job Category]:[Job Category]]=$E9)*(ROW(JobTitles[Job Category])-ROW(JobTitles[[#Headers],[Job Category]])),COLUMNS($F$2:U$2))))</f>
        <v>Subject Matter Expert</v>
      </c>
      <c r="V9" s="69" t="str">
        <f>IF($D9&lt;COLUMNS($F$2:V$2),"",INDEX(JobTitles[[Job Title]:[Job Title]],_xlfn.AGGREGATE(15,3,(JobTitles[[Job Category]:[Job Category]]=$E9)/(JobTitles[[Job Category]:[Job Category]]=$E9)*(ROW(JobTitles[Job Title])-ROW(JobTitles[[#Headers],[Job Title]])),COLUMNS($F$2:V$2))))</f>
        <v>Account Executive</v>
      </c>
      <c r="W9" s="69" t="str">
        <f>IF($D9&lt;COLUMNS($F$2:W$2),"",INDEX(JobTitles[[Job Title]:[Job Title]],_xlfn.AGGREGATE(15,3,(JobTitles[[Job Category]:[Job Category]]=$E9)/(JobTitles[[Job Category]:[Job Category]]=$E9)*(ROW(JobTitles[Job Category])-ROW(JobTitles[[#Headers],[Job Category]])),COLUMNS($F$2:W$2))))</f>
        <v>Community Service Rep</v>
      </c>
      <c r="X9" s="69" t="str">
        <f>IF($D9&lt;COLUMNS($F$2:X$2),"",INDEX(JobTitles[[Job Title]:[Job Title]],_xlfn.AGGREGATE(15,3,(JobTitles[[Job Category]:[Job Category]]=$E9)/(JobTitles[[Job Category]:[Job Category]]=$E9)*(ROW(JobTitles[Job Title])-ROW(JobTitles[[#Headers],[Job Title]])),COLUMNS($F$2:X$2))))</f>
        <v>Producer</v>
      </c>
      <c r="Y9" s="69" t="str">
        <f>IF($D9&lt;COLUMNS($F$2:Y$2),"",INDEX(JobTitles[[Job Title]:[Job Title]],_xlfn.AGGREGATE(15,3,(JobTitles[[Job Category]:[Job Category]]=$E9)/(JobTitles[[Job Category]:[Job Category]]=$E9)*(ROW(JobTitles[Job Category])-ROW(JobTitles[[#Headers],[Job Category]])),COLUMNS($F$2:Y$2))))</f>
        <v/>
      </c>
      <c r="Z9" s="69" t="str">
        <f>IF($D9&lt;COLUMNS($F$2:Z$2),"",INDEX(JobTitles[[Job Title]:[Job Title]],_xlfn.AGGREGATE(15,3,(JobTitles[[Job Category]:[Job Category]]=$E9)/(JobTitles[[Job Category]:[Job Category]]=$E9)*(ROW(JobTitles[Job Title])-ROW(JobTitles[[#Headers],[Job Title]])),COLUMNS($F$2:Z$2))))</f>
        <v/>
      </c>
    </row>
    <row r="10" spans="1:26" x14ac:dyDescent="0.3">
      <c r="A10" s="64" t="s">
        <v>64</v>
      </c>
      <c r="B10" s="64" t="s">
        <v>77</v>
      </c>
      <c r="Z10" s="69" t="e">
        <f>IF(#REF!&lt;COLUMNS($F$2:Z$2),"",INDEX(JobTitles[[Job Title]:[Job Title]],_xlfn.AGGREGATE(15,3,(JobTitles[[Job Category]:[Job Category]]=#REF!)/(JobTitles[[Job Category]:[Job Category]]=#REF!)*(ROW(JobTitles[Job Title])-ROW(JobTitles[[#Headers],[Job Title]])),COLUMNS($F$2:Z$2))))</f>
        <v>#REF!</v>
      </c>
    </row>
    <row r="11" spans="1:26" x14ac:dyDescent="0.3">
      <c r="A11" s="64" t="s">
        <v>64</v>
      </c>
      <c r="B11" s="64" t="s">
        <v>78</v>
      </c>
      <c r="Z11" s="69" t="e">
        <f>IF(#REF!&lt;COLUMNS($F$2:Z$2),"",INDEX(JobTitles[[Job Title]:[Job Title]],_xlfn.AGGREGATE(15,3,(JobTitles[[Job Category]:[Job Category]]=#REF!)/(JobTitles[[Job Category]:[Job Category]]=#REF!)*(ROW(JobTitles[Job Title])-ROW(JobTitles[[#Headers],[Job Title]])),COLUMNS($F$2:Z$2))))</f>
        <v>#REF!</v>
      </c>
    </row>
    <row r="12" spans="1:26" x14ac:dyDescent="0.3">
      <c r="A12" s="64" t="s">
        <v>64</v>
      </c>
      <c r="B12" s="64" t="s">
        <v>79</v>
      </c>
    </row>
    <row r="13" spans="1:26" x14ac:dyDescent="0.3">
      <c r="A13" s="64" t="s">
        <v>64</v>
      </c>
      <c r="B13" s="64" t="s">
        <v>80</v>
      </c>
    </row>
    <row r="14" spans="1:26" x14ac:dyDescent="0.3">
      <c r="A14" s="64" t="s">
        <v>64</v>
      </c>
      <c r="B14" s="64" t="s">
        <v>81</v>
      </c>
    </row>
    <row r="15" spans="1:26" x14ac:dyDescent="0.3">
      <c r="A15" s="64" t="s">
        <v>64</v>
      </c>
      <c r="B15" s="64" t="s">
        <v>82</v>
      </c>
    </row>
    <row r="16" spans="1:26" x14ac:dyDescent="0.3">
      <c r="A16" s="64" t="s">
        <v>64</v>
      </c>
      <c r="B16" s="64" t="s">
        <v>83</v>
      </c>
    </row>
    <row r="17" spans="1:2" x14ac:dyDescent="0.3">
      <c r="A17" s="64" t="s">
        <v>64</v>
      </c>
      <c r="B17" s="64" t="s">
        <v>84</v>
      </c>
    </row>
    <row r="18" spans="1:2" x14ac:dyDescent="0.3">
      <c r="A18" s="64" t="s">
        <v>65</v>
      </c>
      <c r="B18" s="64" t="s">
        <v>85</v>
      </c>
    </row>
    <row r="19" spans="1:2" x14ac:dyDescent="0.3">
      <c r="A19" s="64" t="s">
        <v>65</v>
      </c>
      <c r="B19" s="64" t="s">
        <v>86</v>
      </c>
    </row>
    <row r="20" spans="1:2" x14ac:dyDescent="0.3">
      <c r="A20" s="64" t="s">
        <v>65</v>
      </c>
      <c r="B20" s="64" t="s">
        <v>87</v>
      </c>
    </row>
    <row r="21" spans="1:2" x14ac:dyDescent="0.3">
      <c r="A21" s="64" t="s">
        <v>65</v>
      </c>
      <c r="B21" s="64" t="s">
        <v>88</v>
      </c>
    </row>
    <row r="22" spans="1:2" x14ac:dyDescent="0.3">
      <c r="A22" s="64" t="s">
        <v>65</v>
      </c>
      <c r="B22" s="64" t="s">
        <v>89</v>
      </c>
    </row>
    <row r="23" spans="1:2" x14ac:dyDescent="0.3">
      <c r="A23" s="64" t="s">
        <v>65</v>
      </c>
      <c r="B23" s="64" t="s">
        <v>90</v>
      </c>
    </row>
    <row r="24" spans="1:2" x14ac:dyDescent="0.3">
      <c r="A24" s="64" t="s">
        <v>32</v>
      </c>
      <c r="B24" s="64" t="s">
        <v>91</v>
      </c>
    </row>
    <row r="25" spans="1:2" x14ac:dyDescent="0.3">
      <c r="A25" s="64" t="s">
        <v>32</v>
      </c>
      <c r="B25" s="64" t="s">
        <v>92</v>
      </c>
    </row>
    <row r="26" spans="1:2" x14ac:dyDescent="0.3">
      <c r="A26" s="64" t="s">
        <v>32</v>
      </c>
      <c r="B26" s="64" t="s">
        <v>93</v>
      </c>
    </row>
    <row r="27" spans="1:2" x14ac:dyDescent="0.3">
      <c r="A27" s="64" t="s">
        <v>32</v>
      </c>
      <c r="B27" s="64" t="s">
        <v>94</v>
      </c>
    </row>
    <row r="28" spans="1:2" x14ac:dyDescent="0.3">
      <c r="A28" s="64" t="s">
        <v>32</v>
      </c>
      <c r="B28" s="64" t="s">
        <v>95</v>
      </c>
    </row>
    <row r="29" spans="1:2" x14ac:dyDescent="0.3">
      <c r="A29" s="64" t="s">
        <v>32</v>
      </c>
      <c r="B29" s="64" t="s">
        <v>96</v>
      </c>
    </row>
    <row r="30" spans="1:2" x14ac:dyDescent="0.3">
      <c r="A30" s="64" t="s">
        <v>32</v>
      </c>
      <c r="B30" s="64" t="s">
        <v>97</v>
      </c>
    </row>
    <row r="31" spans="1:2" x14ac:dyDescent="0.3">
      <c r="A31" s="64" t="s">
        <v>32</v>
      </c>
      <c r="B31" s="64" t="s">
        <v>98</v>
      </c>
    </row>
    <row r="32" spans="1:2" x14ac:dyDescent="0.3">
      <c r="A32" s="64" t="s">
        <v>32</v>
      </c>
      <c r="B32" s="64" t="s">
        <v>99</v>
      </c>
    </row>
    <row r="33" spans="1:2" x14ac:dyDescent="0.3">
      <c r="A33" s="64" t="s">
        <v>66</v>
      </c>
      <c r="B33" s="64" t="s">
        <v>100</v>
      </c>
    </row>
    <row r="34" spans="1:2" x14ac:dyDescent="0.3">
      <c r="A34" s="64" t="s">
        <v>66</v>
      </c>
      <c r="B34" s="64" t="s">
        <v>101</v>
      </c>
    </row>
    <row r="35" spans="1:2" x14ac:dyDescent="0.3">
      <c r="A35" s="64" t="s">
        <v>66</v>
      </c>
      <c r="B35" s="64" t="s">
        <v>102</v>
      </c>
    </row>
    <row r="36" spans="1:2" x14ac:dyDescent="0.3">
      <c r="A36" s="64" t="s">
        <v>66</v>
      </c>
      <c r="B36" s="64" t="s">
        <v>103</v>
      </c>
    </row>
    <row r="37" spans="1:2" x14ac:dyDescent="0.3">
      <c r="A37" s="64" t="s">
        <v>66</v>
      </c>
      <c r="B37" s="64" t="s">
        <v>104</v>
      </c>
    </row>
    <row r="38" spans="1:2" x14ac:dyDescent="0.3">
      <c r="A38" s="64" t="s">
        <v>66</v>
      </c>
      <c r="B38" s="70" t="s">
        <v>105</v>
      </c>
    </row>
    <row r="39" spans="1:2" ht="28.8" x14ac:dyDescent="0.3">
      <c r="A39" s="64" t="s">
        <v>66</v>
      </c>
      <c r="B39" s="70" t="s">
        <v>106</v>
      </c>
    </row>
    <row r="40" spans="1:2" x14ac:dyDescent="0.3">
      <c r="A40" s="64" t="s">
        <v>66</v>
      </c>
      <c r="B40" s="64" t="s">
        <v>107</v>
      </c>
    </row>
    <row r="41" spans="1:2" x14ac:dyDescent="0.3">
      <c r="A41" s="64" t="s">
        <v>67</v>
      </c>
      <c r="B41" s="64" t="s">
        <v>108</v>
      </c>
    </row>
    <row r="42" spans="1:2" x14ac:dyDescent="0.3">
      <c r="A42" s="64" t="s">
        <v>67</v>
      </c>
      <c r="B42" s="64" t="s">
        <v>9</v>
      </c>
    </row>
    <row r="43" spans="1:2" x14ac:dyDescent="0.3">
      <c r="A43" s="64" t="s">
        <v>67</v>
      </c>
      <c r="B43" s="64" t="s">
        <v>109</v>
      </c>
    </row>
    <row r="44" spans="1:2" x14ac:dyDescent="0.3">
      <c r="A44" s="64" t="s">
        <v>67</v>
      </c>
      <c r="B44" s="64" t="s">
        <v>110</v>
      </c>
    </row>
    <row r="45" spans="1:2" x14ac:dyDescent="0.3">
      <c r="A45" s="64" t="s">
        <v>67</v>
      </c>
      <c r="B45" s="64" t="s">
        <v>111</v>
      </c>
    </row>
    <row r="46" spans="1:2" x14ac:dyDescent="0.3">
      <c r="A46" s="64" t="s">
        <v>67</v>
      </c>
      <c r="B46" s="64" t="s">
        <v>112</v>
      </c>
    </row>
    <row r="47" spans="1:2" x14ac:dyDescent="0.3">
      <c r="A47" s="64" t="s">
        <v>67</v>
      </c>
      <c r="B47" s="64" t="s">
        <v>113</v>
      </c>
    </row>
    <row r="48" spans="1:2" x14ac:dyDescent="0.3">
      <c r="A48" s="64" t="s">
        <v>67</v>
      </c>
      <c r="B48" s="64" t="s">
        <v>114</v>
      </c>
    </row>
    <row r="49" spans="1:2" x14ac:dyDescent="0.3">
      <c r="A49" s="64" t="s">
        <v>67</v>
      </c>
      <c r="B49" s="64" t="s">
        <v>115</v>
      </c>
    </row>
    <row r="50" spans="1:2" x14ac:dyDescent="0.3">
      <c r="A50" s="64" t="s">
        <v>67</v>
      </c>
      <c r="B50" s="64" t="s">
        <v>116</v>
      </c>
    </row>
    <row r="51" spans="1:2" x14ac:dyDescent="0.3">
      <c r="A51" s="64" t="s">
        <v>67</v>
      </c>
      <c r="B51" s="64" t="s">
        <v>117</v>
      </c>
    </row>
    <row r="52" spans="1:2" x14ac:dyDescent="0.3">
      <c r="A52" s="64" t="s">
        <v>68</v>
      </c>
      <c r="B52" s="64" t="s">
        <v>118</v>
      </c>
    </row>
    <row r="53" spans="1:2" x14ac:dyDescent="0.3">
      <c r="A53" s="64" t="s">
        <v>68</v>
      </c>
      <c r="B53" s="64" t="s">
        <v>119</v>
      </c>
    </row>
    <row r="54" spans="1:2" x14ac:dyDescent="0.3">
      <c r="A54" s="64" t="s">
        <v>68</v>
      </c>
      <c r="B54" s="64" t="s">
        <v>120</v>
      </c>
    </row>
    <row r="55" spans="1:2" x14ac:dyDescent="0.3">
      <c r="A55" s="64" t="s">
        <v>68</v>
      </c>
      <c r="B55" s="64" t="s">
        <v>121</v>
      </c>
    </row>
    <row r="56" spans="1:2" x14ac:dyDescent="0.3">
      <c r="A56" s="64" t="s">
        <v>68</v>
      </c>
      <c r="B56" s="64" t="s">
        <v>122</v>
      </c>
    </row>
    <row r="57" spans="1:2" x14ac:dyDescent="0.3">
      <c r="A57" s="64" t="s">
        <v>68</v>
      </c>
      <c r="B57" s="64" t="s">
        <v>123</v>
      </c>
    </row>
    <row r="58" spans="1:2" x14ac:dyDescent="0.3">
      <c r="A58" s="64" t="s">
        <v>68</v>
      </c>
      <c r="B58" s="64" t="s">
        <v>124</v>
      </c>
    </row>
    <row r="59" spans="1:2" x14ac:dyDescent="0.3">
      <c r="A59" s="64" t="s">
        <v>68</v>
      </c>
      <c r="B59" s="64" t="s">
        <v>125</v>
      </c>
    </row>
    <row r="60" spans="1:2" x14ac:dyDescent="0.3">
      <c r="A60" s="64" t="s">
        <v>68</v>
      </c>
      <c r="B60" s="64" t="s">
        <v>126</v>
      </c>
    </row>
    <row r="61" spans="1:2" x14ac:dyDescent="0.3">
      <c r="A61" s="64" t="s">
        <v>68</v>
      </c>
      <c r="B61" s="64" t="s">
        <v>127</v>
      </c>
    </row>
    <row r="62" spans="1:2" x14ac:dyDescent="0.3">
      <c r="A62" s="64" t="s">
        <v>68</v>
      </c>
      <c r="B62" s="64" t="s">
        <v>128</v>
      </c>
    </row>
    <row r="63" spans="1:2" x14ac:dyDescent="0.3">
      <c r="A63" s="64" t="s">
        <v>68</v>
      </c>
      <c r="B63" s="64" t="s">
        <v>129</v>
      </c>
    </row>
    <row r="64" spans="1:2" x14ac:dyDescent="0.3">
      <c r="A64" s="64" t="s">
        <v>68</v>
      </c>
      <c r="B64" s="71" t="s">
        <v>130</v>
      </c>
    </row>
    <row r="65" spans="1:2" x14ac:dyDescent="0.3">
      <c r="A65" s="64" t="s">
        <v>68</v>
      </c>
      <c r="B65" s="71" t="s">
        <v>131</v>
      </c>
    </row>
    <row r="66" spans="1:2" x14ac:dyDescent="0.3">
      <c r="A66" s="64" t="s">
        <v>68</v>
      </c>
      <c r="B66" s="71" t="s">
        <v>132</v>
      </c>
    </row>
    <row r="67" spans="1:2" x14ac:dyDescent="0.3">
      <c r="A67" s="64" t="s">
        <v>68</v>
      </c>
      <c r="B67" s="71" t="s">
        <v>133</v>
      </c>
    </row>
    <row r="68" spans="1:2" x14ac:dyDescent="0.3">
      <c r="A68" s="64" t="s">
        <v>68</v>
      </c>
      <c r="B68" s="71" t="s">
        <v>134</v>
      </c>
    </row>
    <row r="69" spans="1:2" x14ac:dyDescent="0.3">
      <c r="A69" s="64" t="s">
        <v>68</v>
      </c>
      <c r="B69" s="64" t="s">
        <v>135</v>
      </c>
    </row>
    <row r="70" spans="1:2" x14ac:dyDescent="0.3">
      <c r="A70" s="64" t="s">
        <v>68</v>
      </c>
      <c r="B70" s="64" t="s">
        <v>136</v>
      </c>
    </row>
  </sheetData>
  <sheetProtection algorithmName="SHA-512" hashValue="QAUDMj7AeT02KuCw26Sr7dqov7kaTPALD7L1QAKZXh0jbLpAQerEXAuakMlGgojA7ULsvc4tCH0HZ5jW+3UBeg==" saltValue="dkiJKRioo/FVIlYfik7YtQ==" spinCount="100000" sheet="1" objects="1" scenario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Schedule &amp; Checklist</vt:lpstr>
      <vt:lpstr>Labor Expenditures</vt:lpstr>
      <vt:lpstr>Non Labor Expenditures</vt:lpstr>
      <vt:lpstr>Totals</vt:lpstr>
      <vt:lpstr>Lookup</vt:lpstr>
      <vt:lpstr>Year1</vt:lpstr>
      <vt:lpstr>Year2</vt:lpstr>
      <vt:lpstr>Year3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2019-06-05T20:51:01Z</dcterms:created>
  <dcterms:modified xsi:type="dcterms:W3CDTF">2019-06-12T18:21:52Z</dcterms:modified>
</cp:coreProperties>
</file>